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5.xml" ContentType="application/vnd.openxmlformats-officedocument.spreadsheetml.worksheet+xml"/>
  <Override PartName="/docProps/core.xml" ContentType="application/vnd.openxmlformats-package.core-properties+xml"/>
  <Override PartName="/xl/worksheets/sheet4.xml" ContentType="application/vnd.openxmlformats-officedocument.spreadsheetml.worksheet+xml"/>
  <Override PartName="/xl/theme/theme1.xml" ContentType="application/vnd.openxmlformats-officedocument.theme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x15ac="http://schemas.microsoft.com/office/spreadsheetml/2010/11/ac" xmlns="http://schemas.openxmlformats.org/spreadsheetml/2006/main" xmlns:r="http://schemas.openxmlformats.org/officeDocument/2006/relationships" xmlns:mc="http://schemas.openxmlformats.org/markup-compatibility/2006" mc:Ignorable="x15ac">
  <workbookPr/>
  <x15ac:absPath url="E:\工作\天翼云工作\生态事宜\2024\24年产品资费线上化\"/>
  <bookViews>
    <workbookView activeTab="0"/>
  </bookViews>
  <sheets>
    <sheet name="自研安全" sheetId="1" r:id="rId3"/>
    <sheet name="合作安全" sheetId="2" r:id="rId4"/>
    <sheet name="合营安全" sheetId="3" r:id="rId5"/>
    <sheet name="营销活动页" sheetId="4" r:id="rId6"/>
    <sheet name="产品部收集" sheetId="5" r:id="rId7"/>
  </sheets>
  <calcPr calcId="191029"/>
</workbook>
</file>

<file path=xl/sharedStrings.xml><?xml version="1.0" encoding="utf-8"?>
<sst xmlns="http://schemas.openxmlformats.org/spreadsheetml/2006/main" count="953" uniqueCount="953">
  <si>
    <t/>
  </si>
  <si>
    <t>产品经理</t>
  </si>
  <si>
    <t>产品名称</t>
  </si>
  <si>
    <t>形态</t>
  </si>
  <si>
    <t>版本</t>
  </si>
  <si>
    <t>规格</t>
  </si>
  <si>
    <t>资费类型</t>
  </si>
  <si>
    <t>计费类型</t>
  </si>
  <si>
    <t>是否进一点结算</t>
  </si>
  <si>
    <t>标准资费</t>
  </si>
  <si>
    <t>营销折扣</t>
  </si>
  <si>
    <t>折扣后销售标准资费</t>
  </si>
  <si>
    <t>非一点结算比例</t>
  </si>
  <si>
    <t>非一点结算价</t>
  </si>
  <si>
    <t>一次性付费1年*12（结算价=标准价*12*包年折扣）</t>
  </si>
  <si>
    <t>一年包年结算价格</t>
  </si>
  <si>
    <t>一次性付费2年*24（结算价=标准价*24*包年折扣）</t>
  </si>
  <si>
    <t>两年包年结算价</t>
  </si>
  <si>
    <t>一次性付费3年*36（结算价=标准价*36*包年折扣）</t>
  </si>
  <si>
    <t>三年包年结算价格</t>
  </si>
  <si>
    <t>A角：马楠，18101296076
B角：黄海，13366233142</t>
  </si>
  <si>
    <t>漏洞扫描</t>
  </si>
  <si>
    <t>人工</t>
  </si>
  <si>
    <t>微型</t>
  </si>
  <si>
    <t>[2-5）</t>
  </si>
  <si>
    <t>按次</t>
  </si>
  <si>
    <t>元/台/次</t>
  </si>
  <si>
    <t>否</t>
  </si>
  <si>
    <t>按次产品，不涉及</t>
  </si>
  <si>
    <t>小型</t>
  </si>
  <si>
    <t>[5,10)</t>
  </si>
  <si>
    <t>中型</t>
  </si>
  <si>
    <t>[10,20)</t>
  </si>
  <si>
    <t>大型</t>
  </si>
  <si>
    <t>[20,50)</t>
  </si>
  <si>
    <t>超大型</t>
  </si>
  <si>
    <t>50 以上</t>
  </si>
  <si>
    <t>渗透测试</t>
  </si>
  <si>
    <t>1 个应用系统</t>
  </si>
  <si>
    <t>元/次</t>
  </si>
  <si>
    <t>复杂度相当于 5 个应用系统</t>
  </si>
  <si>
    <t>复杂度相当于 10 个应用系统</t>
  </si>
  <si>
    <t>托管检测与响应服务（原生版）</t>
  </si>
  <si>
    <t>人工服务</t>
  </si>
  <si>
    <t>企业版</t>
  </si>
  <si>
    <t>托管基础服务</t>
  </si>
  <si>
    <t>包周期</t>
  </si>
  <si>
    <t>元/年</t>
  </si>
  <si>
    <t>按年订购，不涉及</t>
  </si>
  <si>
    <t>托管资产</t>
  </si>
  <si>
    <t>基础版</t>
  </si>
  <si>
    <t>基础版托管服务</t>
  </si>
  <si>
    <t>护航版</t>
  </si>
  <si>
    <t>安全检查（1-50资产）</t>
  </si>
  <si>
    <t>元/天</t>
  </si>
  <si>
    <t>按天计费，不涉及</t>
  </si>
  <si>
    <t>安全护航（1-50资产）</t>
  </si>
  <si>
    <t>资产扩展包（50资产）</t>
  </si>
  <si>
    <t>元/天/个</t>
  </si>
  <si>
    <t>蓝军攻击服务</t>
  </si>
  <si>
    <t>应急响应</t>
  </si>
  <si>
    <t>1-20</t>
  </si>
  <si>
    <t>21-100</t>
  </si>
  <si>
    <t>101-200</t>
  </si>
  <si>
    <t>201-500</t>
  </si>
  <si>
    <t>全流量分析服务</t>
  </si>
  <si>
    <t>元/月</t>
  </si>
  <si>
    <t>安全评估</t>
  </si>
  <si>
    <t>备注：官网首次订购用户享4折优惠。</t>
  </si>
  <si>
    <t>A角：王新超，17702272485
B角：徐吉兵，18980750977</t>
  </si>
  <si>
    <t>网页防篡改（原生版）</t>
  </si>
  <si>
    <t>SaaS</t>
  </si>
  <si>
    <t>元/个/月</t>
  </si>
  <si>
    <t>服务器安全卫士（原生版）</t>
  </si>
  <si>
    <t>旗舰版</t>
  </si>
  <si>
    <t>A角：李元雄，18980600728
B角：张乐，19136194919</t>
  </si>
  <si>
    <t>Web 应用防火墙（原生版）</t>
  </si>
  <si>
    <t>Web应用防火墙（原生版）</t>
  </si>
  <si>
    <t>标准版</t>
  </si>
  <si>
    <t>Web应用防火墙（原生版）域名扩展包</t>
  </si>
  <si>
    <t>Web应用防火墙（原生版）规则扩展包</t>
  </si>
  <si>
    <t>Web应用防火墙（原生版）业务扩展包</t>
  </si>
  <si>
    <t>元/1000QPS/月</t>
  </si>
  <si>
    <t>A角：梁爽，17710357679
B角：徐吉兵，18980750977</t>
  </si>
  <si>
    <t>C100型</t>
  </si>
  <si>
    <t>云防火墙（原生版）-IP扩展费用</t>
  </si>
  <si>
    <t>2024年7折营销折扣已结束，恢复标准价；包年折扣不受影响</t>
  </si>
  <si>
    <t>云防火墙（原生版）-流量扩展费用</t>
  </si>
  <si>
    <t>元/1Mbps/月</t>
  </si>
  <si>
    <t>云防火墙（原生版）-高级版</t>
  </si>
  <si>
    <t>云防火墙（原生版）-企业版</t>
  </si>
  <si>
    <t>云防火墙（原生版）-VPC边界防火墙数量扩展包</t>
  </si>
  <si>
    <t>云防火墙（原生版）-VPC流量处理能力扩展包</t>
  </si>
  <si>
    <t>元/10Mbps/月</t>
  </si>
  <si>
    <t>镜像</t>
  </si>
  <si>
    <t>N100型</t>
  </si>
  <si>
    <t>流量处理峰值：100Mbps</t>
  </si>
  <si>
    <t>流量处理峰值：200Mbps</t>
  </si>
  <si>
    <t>流量处理峰值：2Gbps</t>
  </si>
  <si>
    <t>A角：张乐，19136194919
B角：徐吉兵，18980750977</t>
  </si>
  <si>
    <t>云等保专区_堡垒机_公有云版</t>
  </si>
  <si>
    <t>支持10资产管理</t>
  </si>
  <si>
    <t>实例/月</t>
  </si>
  <si>
    <t>支持50资产管理</t>
  </si>
  <si>
    <t>支持200资产管理</t>
  </si>
  <si>
    <t>支持1000资产管理</t>
  </si>
  <si>
    <t>支持20资产管理</t>
  </si>
  <si>
    <t>支持100资产管理</t>
  </si>
  <si>
    <t>支持500资产管理</t>
  </si>
  <si>
    <t>支持2000资产管理</t>
  </si>
  <si>
    <t>支持5000资产管理</t>
  </si>
  <si>
    <t>支持10000资产管理</t>
  </si>
  <si>
    <t xml:space="preserve">云等保专区_数据库审计_公有云版
</t>
  </si>
  <si>
    <t>标准版-支持4个实例</t>
  </si>
  <si>
    <t>高级版-支持8个实例</t>
  </si>
  <si>
    <t>企业版-支持16个实例</t>
  </si>
  <si>
    <t>支持4个实例</t>
  </si>
  <si>
    <t>支持8个实例</t>
  </si>
  <si>
    <t>支持16个实例</t>
  </si>
  <si>
    <t>支持32个实例</t>
  </si>
  <si>
    <t>支持存储扩容</t>
  </si>
  <si>
    <t xml:space="preserve">云等保专区_漏洞扫描_公有云版
</t>
  </si>
  <si>
    <t>支持10个IP授权</t>
  </si>
  <si>
    <t>支持50个IP授权</t>
  </si>
  <si>
    <t>支持20个IP授权</t>
  </si>
  <si>
    <t>支持100个IP授权</t>
  </si>
  <si>
    <t>支持200个IP授权</t>
  </si>
  <si>
    <t xml:space="preserve">云等保专区_日志审计_公有云版
</t>
  </si>
  <si>
    <t>支持10个日志源</t>
  </si>
  <si>
    <t>支持50个日志源</t>
  </si>
  <si>
    <t>支持200个日志源</t>
  </si>
  <si>
    <t>支持20个日志源</t>
  </si>
  <si>
    <t>支持100个日志源</t>
  </si>
  <si>
    <t>支持500个日志源</t>
  </si>
  <si>
    <t>支持15个日志源</t>
  </si>
  <si>
    <t xml:space="preserve">云等保专区_下一代防火墙_公有云版
</t>
  </si>
  <si>
    <t>标准版-支持1Gbps</t>
  </si>
  <si>
    <t>高级版-支持2Gbps</t>
  </si>
  <si>
    <t>企业版-支持4Gbps</t>
  </si>
  <si>
    <t xml:space="preserve">云等保专区_主机安全_公有云版
</t>
  </si>
  <si>
    <t>agent/月</t>
  </si>
  <si>
    <t>网页防篡改</t>
  </si>
  <si>
    <t xml:space="preserve">云等保专区_Web应用防火墙_公有云版
</t>
  </si>
  <si>
    <t>标准版-域名扩展包</t>
  </si>
  <si>
    <t>个/月</t>
  </si>
  <si>
    <t>标准版-带宽扩展包</t>
  </si>
  <si>
    <t>标准版-业务扩展包</t>
  </si>
  <si>
    <t>标准版-规则扩展包</t>
  </si>
  <si>
    <t>独享模式标准版</t>
  </si>
  <si>
    <t xml:space="preserve">云等保专区—_云安全中心_公有云版
</t>
  </si>
  <si>
    <t>日志分析量</t>
  </si>
  <si>
    <t>元/GB/月</t>
  </si>
  <si>
    <t>态势大屏</t>
  </si>
  <si>
    <t>云等保专区—_数据分类分级_公有云版</t>
  </si>
  <si>
    <t>数据分类分级标准版</t>
  </si>
  <si>
    <t>云等保专区—_数据脱敏与水印级_公有云版</t>
  </si>
  <si>
    <t>数据脱敏与水印标准版（提供数据脱敏与水印溯源能力，仅允许脱敏基本数据库类型）</t>
  </si>
  <si>
    <t>云等保专区_等保服务包_公有云版</t>
  </si>
  <si>
    <t>云等保专区-等保服务包（基础包）</t>
  </si>
  <si>
    <t>一次性</t>
  </si>
  <si>
    <t>个/年</t>
  </si>
  <si>
    <t>云等保专区-等保服务包（标准包）</t>
  </si>
  <si>
    <t>云等保专区-等保服务包（高级包）</t>
  </si>
  <si>
    <t>A角：汪媛媛，18080150251
B角：李军华，13366727764</t>
  </si>
  <si>
    <t>云等保专区_云原生安全运营平台_混合云版</t>
  </si>
  <si>
    <t>云等保专区-云原生安全运营平台（私有云标准版）</t>
  </si>
  <si>
    <t>元/套</t>
  </si>
  <si>
    <t>按套售卖产品，不涉及</t>
  </si>
  <si>
    <t>云等保专区-云原生安全运营平台（私有云高级版）</t>
  </si>
  <si>
    <t>云等保专区-云原生安全运营平台（私有云企业版）</t>
  </si>
  <si>
    <t>云等保专区_堡垒机_混合云版</t>
  </si>
  <si>
    <t>10资产</t>
  </si>
  <si>
    <t>支持10资产管理，特性：提供虚拟机、数据库等远程运维权限管理，实现运维人员双因素认证，且对整个运维过程进行录像，</t>
  </si>
  <si>
    <t>20资产（标准版）</t>
  </si>
  <si>
    <t>支持20资产管理。特性：提供虚拟机、数据库等远程运维权限管理，实现运维人员双因素认证，且对整个运维过程进行录像，</t>
  </si>
  <si>
    <t>50资产</t>
  </si>
  <si>
    <t>支持50资产管理。特性：提供虚拟机、数据库等远程运维权限管理，实现运维人员双因素认证，且对整个运维过程进行录像，</t>
  </si>
  <si>
    <t>100资产（高级版）</t>
  </si>
  <si>
    <t>支持100资产管理。特性：提供虚拟机、数据库等远程运维权限管理，实现运维人员双因素认证，且对整个运维过程进行录像，</t>
  </si>
  <si>
    <t>200资产</t>
  </si>
  <si>
    <t>支持200资产管理。特性：提供虚拟机、数据库等远程运维权限管理，实现运维人员双因素认证，且对整个运维过程进行录像，</t>
  </si>
  <si>
    <t>500资产（企业版）</t>
  </si>
  <si>
    <t>支持500资产管理。特性：提供虚拟机、数据库等远程运维权限管理，实现运维人员双因素认证，且对整个运维过程进行录像，</t>
  </si>
  <si>
    <t>云等保专区_数据库审计_混合云版</t>
  </si>
  <si>
    <t>支持4个数据库实例。特性：提供云数据库的日志分析服务，记录管理员和业务系统的SQL语句。发现越权操作、数据泄露等行为。</t>
  </si>
  <si>
    <t>高级版</t>
  </si>
  <si>
    <t>支持8个数据库实例。特性：提供云数据库的日志分析服务，记录管理员和业务系统的SQL语句。发现越权操作、数据泄露等行为。</t>
  </si>
  <si>
    <t>支持16个数据库实例。特性：提供云数据库的日志分析服务，记录管理员和业务系统的SQL语句。发现越权操作、数据泄露等行为。</t>
  </si>
  <si>
    <t>支持管理数据库实例32个。特性：提供云数据库的日志分析服务，记录管理员和业务系统的SQL语句。发现越权操作、数据泄露等行为。</t>
  </si>
  <si>
    <t>云等保专区_漏洞扫描_混合云版</t>
  </si>
  <si>
    <t>支持10资产管理.特性：提供Web漏洞扫描、系统漏洞扫描、数据库漏洞扫描、基线配置核查服务，每个模块支持10个并发IP地址</t>
  </si>
  <si>
    <t>支持20资产管理.特性：提供Web漏洞扫描、系统漏洞扫描、数据库漏洞扫描、基线配置核查服务，每个模块支持20个并发IP地址</t>
  </si>
  <si>
    <t>支持50资产管理.特性：提供Web漏洞扫描、系统漏洞扫描、数据库漏洞扫描、基线配置核查服务，每个模块支持50个并发IP地址</t>
  </si>
  <si>
    <t>支持100资产管理.特性：提供Web漏洞扫描、系统漏洞扫描、数据库漏洞扫描、基线配置核查服务，每个模块支持100个并发IP地址</t>
  </si>
  <si>
    <t>200资产（企业版）</t>
  </si>
  <si>
    <t>支持200资产管理.特性：提供Web漏洞扫描、系统漏洞扫描、数据库漏洞扫描、基线配置核查服务，每个模块支持200个并发IP地址</t>
  </si>
  <si>
    <t>500资产</t>
  </si>
  <si>
    <t>支持500资产管理.特性：提供Web漏洞扫描、系统漏洞扫描、数据库漏洞扫描、基线配置核查服务，每个模块支持500个并发IP地址</t>
  </si>
  <si>
    <t>云等保专区_日志审计_混合云版</t>
  </si>
  <si>
    <t>支持10个日志源。特性：提供综合日志分析能力，可收集服务器、网络设备、安全设备的日志进行分析。</t>
  </si>
  <si>
    <t>支持20个日志源。特性：提供综合日志分析能力，可收集服务器、网络设备、安全设备的日志进行分析。</t>
  </si>
  <si>
    <t>支持50个日志源。特性：提供综合日志分析能力，可收集服务器、网络设备、安全设备的日志进行分析。</t>
  </si>
  <si>
    <t>支持100个日志源。特性：提供综合日志分析能力，可收集服务器、网络设备、安全设备的日志进行分析。</t>
  </si>
  <si>
    <t>支持200个日志源。特性：提供综合日志分析能力，可收集服务器、网络设备、安全设备的日志进行分析。</t>
  </si>
  <si>
    <t>支持500个日志源。特性：提供综合日志分析能力，可收集服务器、网络设备、安全设备的日志进行分析。</t>
  </si>
  <si>
    <t>云等保专区_下一代防火墙_混合云版</t>
  </si>
  <si>
    <t>支持1Gbps网络吞吐量防护，开启全量防护策略后支持200Mbps网络吞吐量防护</t>
  </si>
  <si>
    <t>支持2Gbps网络吞吐量防护，开启全量防护策略后支持600Mbps网络吞吐量防护</t>
  </si>
  <si>
    <t>支持4Gbps网络吞吐量防护，开启全量防护策略后支持1200Mbps网络吞吐量防护</t>
  </si>
  <si>
    <t>VPN并发授权扩展包</t>
  </si>
  <si>
    <t>提供SSLVPN功能，提供1个并发授权，授权可叠加。</t>
  </si>
  <si>
    <t>云等保专区_主机安全_混合云版</t>
  </si>
  <si>
    <t xml:space="preserve">按照虚拟机和物理机数量进行报价；提供安全概览、资产管理、入侵检测、漏洞扫描、基线管理功能；
主机安全标准版*1
</t>
  </si>
  <si>
    <t>元/个</t>
  </si>
  <si>
    <t>云等保专区_Web应用防火墙_混合云版</t>
  </si>
  <si>
    <t>提供一站式web安全防护，有效识别恶意请求特征并防御，避免源站服务器被恶意入侵，保护网站核心业务安全和数据安全。网络吞吐：200Mbps，</t>
  </si>
  <si>
    <t>提供一站式web安全防护，有效识别恶意请求特征并防御，避免源站服务器被恶意入侵，保护网站核心业务安全和数据安全。网络吞吐：500Mbps，
Web应用防火墙标准版+6*带宽扩展包</t>
  </si>
  <si>
    <t>提供一站式web安全防护，有效识别恶意请求特征并防御，避免源站服务器被恶意入侵，保护网站核心业务安全和数据安全。网络吞吐：800Mbps，
Web应用防火墙标准版+12*带宽扩展包</t>
  </si>
  <si>
    <t>提供一站式web安全防护，有效识别恶意请求特征并防御，避免源站服务器被恶意入侵，保护网站核心业务安全和数据安全。网络吞吐：1000Mbps，
Web应用防火墙标准版+16*带宽扩展包</t>
  </si>
  <si>
    <t>云等保专区_态势感知_混合云版</t>
  </si>
  <si>
    <t>轻量版</t>
  </si>
  <si>
    <t>具备基础的告警管理、资产管理、风险管理和威胁态势感知大屏，可部署在8C16G云主机上。</t>
  </si>
  <si>
    <t>提供基础的态势感知服务，包含资产管理、告警管理、风险管理、态势大屏、可视化报表等功能。默认包含1000EPS全流程日志处理的性能授权。</t>
  </si>
  <si>
    <t>提供包含标准版所有的全部功能，并提供安全溯源分析和自动化响应与编排功能。默认包含1000EPS全流程日志处理的性能授权。</t>
  </si>
  <si>
    <t>提供包含高级版所有的全部功能，并提供在线智能安全运营助手和基于AI的自动化高级研判分析功能。默认包含1000EPS全流程日志处理的性能授权。</t>
  </si>
  <si>
    <t>日志性能扩展包</t>
  </si>
  <si>
    <t>提供全流程日志处理性能扩展授权，每500EPS为一个单位，授权数量可叠加。</t>
  </si>
  <si>
    <t>云等保专区_高级流量威胁分析_混合云版</t>
  </si>
  <si>
    <t>支持1Gbps网络吞吐流量防护，开启全量防护策略后对应性能分别不低于200Mbps。</t>
  </si>
  <si>
    <t>支持2Gbps网络吞吐流量防护，开启全量防护策略后对应性能分别不低于600Mbps。</t>
  </si>
  <si>
    <t>专业版</t>
  </si>
  <si>
    <t>支持4Gbps网络吞吐流量防护，开启全量防护策略后对应性能分别不低于1500Mbps。</t>
  </si>
  <si>
    <t>支持8Gbps网络吞吐流量防护，开启全量防护策略后对应性能分别不低于3000Mbps。</t>
  </si>
  <si>
    <t>云等保专区_DDoS高防_混合云版</t>
  </si>
  <si>
    <t>软件</t>
  </si>
  <si>
    <t>10G</t>
  </si>
  <si>
    <t>支持10Gbps流量清洗能力</t>
  </si>
  <si>
    <t>20G</t>
  </si>
  <si>
    <t>支持20Gbps流量清洗能力</t>
  </si>
  <si>
    <t>40G</t>
  </si>
  <si>
    <t>支持40Gbps流量清洗能力</t>
  </si>
  <si>
    <t>60G</t>
  </si>
  <si>
    <t>支持60Gbps流量清洗能力</t>
  </si>
  <si>
    <t>80G</t>
  </si>
  <si>
    <t>支持80Gbps流量清洗能力</t>
  </si>
  <si>
    <t>100G</t>
  </si>
  <si>
    <t>支持100Gbps流量清洗能力</t>
  </si>
  <si>
    <t>200G</t>
  </si>
  <si>
    <t>支持200Gbps流量清洗能力</t>
  </si>
  <si>
    <t>300G</t>
  </si>
  <si>
    <t>支持300Gbps流量清洗能力</t>
  </si>
  <si>
    <t>400G</t>
  </si>
  <si>
    <t>支持400Gbps流量清洗能力</t>
  </si>
  <si>
    <t>500G</t>
  </si>
  <si>
    <t>支持500Gbps流量清洗能力</t>
  </si>
  <si>
    <t>云等保专区_下一代防火墙边界版_混合云版</t>
  </si>
  <si>
    <t>支持1Gbps网络吞吐流量防护，并发连接数不低于100万。</t>
  </si>
  <si>
    <t>支持4Gbps网络吞吐流量防护，并发连接数不低于400万。</t>
  </si>
  <si>
    <t>支持10Gbps网络吞吐流量防护，并发连接数不低于800万。</t>
  </si>
  <si>
    <t>支持20Gbps网络吞吐流量防护，并发连接数不低于1500万。</t>
  </si>
  <si>
    <t>云等保专区_VPN边界版_混合云版</t>
  </si>
  <si>
    <t>IPSec算法吞吐量不低于200Mbps，SSLVPN并发访问授权20个。</t>
  </si>
  <si>
    <t>并发扩展包</t>
  </si>
  <si>
    <t>提供10个SSLVPN并发访问授权，授权可叠加。</t>
  </si>
  <si>
    <t>云等保专区_入侵防御系统边界版_混合云版</t>
  </si>
  <si>
    <t>支持4Gbps网络吞吐流量防护，并发连接数不低于200万。</t>
  </si>
  <si>
    <t>支持10Gbps网络吞吐流量防护，并发连接数不低于500万。</t>
  </si>
  <si>
    <t>支持20Gbps网络吞吐流量防护，并发连接数不低于1000万。</t>
  </si>
  <si>
    <t>云等保专区_态势感知边界版_混合云版</t>
  </si>
  <si>
    <t>提供基础的态势感知服务，包含资产管理、告警管理、风险管理、态势大屏、可视化报表等功能。默认包含50个日志源的性能授权。</t>
  </si>
  <si>
    <t>提供包含标准版所有的全部功能，并提供安全溯源分析和自动化响应与编排功能。默认包含100个日志源的授权。</t>
  </si>
  <si>
    <t>提供包含高级版所有的全部功能，并提供在线智能安全运营助手和基于AI的自动化高级研判分析功能，提升安全研发分析和运营效率。默认包含200个日志源的授权。</t>
  </si>
  <si>
    <t>云等保专区_高级流量威胁分析边界版_混合云版</t>
  </si>
  <si>
    <t>支持8Gbps网络吞吐流量防护，并发连接数不低于800万。</t>
  </si>
  <si>
    <t>云等保专区_Web应用防火墙边界版_混合云版</t>
  </si>
  <si>
    <t>云等保专区_网闸边界版_混合云版</t>
  </si>
  <si>
    <t>支持1Gbps网络吞吐流量防护，并发连接数不低于10万。</t>
  </si>
  <si>
    <t>支持4Gbps网络吞吐流量防护，并发连接数不低于40万。</t>
  </si>
  <si>
    <t>支持8Gbps网络吞吐流量防护，并发连接数不低于80万。</t>
  </si>
  <si>
    <t>云等保专区_威胁情报平台边界版_混合云版</t>
  </si>
  <si>
    <t>单台设备情报API的查询性能不低于10000qps。</t>
  </si>
  <si>
    <t>云等保专区_等保咨询服务(应用级别）_混合云版</t>
  </si>
  <si>
    <t>基础咨询</t>
  </si>
  <si>
    <t>提供基础的定级、备案和差距分析评估服务。</t>
  </si>
  <si>
    <t>高级咨询（二级）</t>
  </si>
  <si>
    <t>针对等保二级系统。包含所有基础咨询服务，并提供基于差距评估分析后的方案整改、安全加固等高阶服务，全流程支持用户通过等保测评。</t>
  </si>
  <si>
    <t>高级咨询（三级）</t>
  </si>
  <si>
    <t>针对等保三级系统。包含所有基础咨询服务，并提供基于差距评估分析后的方案整改、安全加固等高阶服务，全流程支持用户通过等保测评。</t>
  </si>
  <si>
    <t>咨询扩展包</t>
  </si>
  <si>
    <t>超过20台云主机或者所处行业监管要求特殊的客户请选择扩展包。每个扩展包可增加5个资产。</t>
  </si>
  <si>
    <t>云等保专区_云等保咨询服务（资源池级别）_混合云版</t>
  </si>
  <si>
    <t>基础咨询服务轻量版（二级）</t>
  </si>
  <si>
    <t>针对等保二级系统。提供定级备案协助、等保咨询支撑等服务以及2次安全培训，支持云服务器0-50资产数。</t>
  </si>
  <si>
    <t>基础咨询服务轻量版（三级）</t>
  </si>
  <si>
    <t>针对等保三级系统。提供定级备案协助、等保咨询支撑等服务以及2次安全培训，支持云服务器0-50资产数。</t>
  </si>
  <si>
    <t>基础咨询服务轻量版（四级）</t>
  </si>
  <si>
    <t>针对等保四级系统。提供定级备案协助、等保咨询支撑等服务以及2次安全培训，支持云服务器0-50资产数。</t>
  </si>
  <si>
    <t>标准咨询服务轻量版（二级）</t>
  </si>
  <si>
    <t>针对等保二级系统。提供定级备案协助、安全咨询和等保咨询等服务以及2次安全培训，支持云服务器0-50资产数。</t>
  </si>
  <si>
    <t>标准咨询服务轻量版（三级）</t>
  </si>
  <si>
    <t>针对等保三级系统。提供定级备案协助、安全咨询和等保咨询等服务以及2次安全培训，支持云服务器0-50资产数。</t>
  </si>
  <si>
    <t>标准咨询服务轻量版（四级）</t>
  </si>
  <si>
    <t>针对等保四级系统。提供定级备案协助、安全咨询和等保咨询等服务以及2次安全培训，支持云服务器0-50资产数。</t>
  </si>
  <si>
    <t>高级咨询服务轻量版（二级）</t>
  </si>
  <si>
    <t>针对等保二级系统。提供定级备案协助、安全咨询和等保咨询等能力外还提供风险评估、差距分析等服务以及2次安全培训，支持云服务器0-50资产数。</t>
  </si>
  <si>
    <t>高级咨询服务轻量版（三级）</t>
  </si>
  <si>
    <t>针对等保三级系统。提供定级备案协助、安全咨询和等保咨询等能力外还提供风险评估、差距分析等服务以及2次安全培训，支持云服务器0-50资产数。</t>
  </si>
  <si>
    <t>高级咨询服务轻量版（四级）</t>
  </si>
  <si>
    <t>针对等保四级系统。提供定级备案协助、安全咨询和等保咨询等能力外还提供风险评估、差距分析等服务以及2次安全培训，支持云服务器0-50资产数。</t>
  </si>
  <si>
    <t>基础咨询服务增强版（二级）</t>
  </si>
  <si>
    <t>针对等保二级系统。提供定级备案协助、等保咨询支撑等服务以及2次安全培训，支持云服务器51-200资产数。</t>
  </si>
  <si>
    <t>基础咨询服务增强版（三级）</t>
  </si>
  <si>
    <t>针对等保三级系统。提供定级备案协助、等保咨询支撑等服务以及2次安全培训，支持云服务器51-200资产数。</t>
  </si>
  <si>
    <t>基础咨询服务增强版（四级）</t>
  </si>
  <si>
    <t>针对等保四级系统。提供定级备案协助、等保咨询支撑等服务以及2次安全培训，支持云服务器51-200资产数。</t>
  </si>
  <si>
    <t>标准咨询服务增强版（二级）</t>
  </si>
  <si>
    <t>针对等保二级系统。提供定级备案协助、安全咨询和等保咨询等服务以及2次安全培训，支持云服务器51-200资产数。</t>
  </si>
  <si>
    <t>标准咨询服务增强版（三级）</t>
  </si>
  <si>
    <t>针对等保三级系统。提供定级备案协助、安全咨询和等保咨询等服务以及2次安全培训，支持云服务器51-200资产数。</t>
  </si>
  <si>
    <t>标准咨询服务增强版（四级）</t>
  </si>
  <si>
    <t>针对等保四级系统。提供定级备案协助、安全咨询和等保咨询等服务以及2次安全培训，支持云服务器51-200资产数。</t>
  </si>
  <si>
    <t>高级咨询服务增强版（二级）</t>
  </si>
  <si>
    <t>针对等保二级系统。提供定级备案协助、安全咨询和等保咨询等能力外还提供风险评估、差距分析等服务以及2次安全培训，支持云服务器51-200资产数。</t>
  </si>
  <si>
    <t>高级咨询服务增强版（三级）</t>
  </si>
  <si>
    <t>针对等保三级系统。提供定级备案协助、安全咨询和等保咨询等能力外还提供风险评估、差距分析等服务以及2次安全培训，支持云服务器51-200资产数。</t>
  </si>
  <si>
    <t>高级咨询服务增强版（四级）</t>
  </si>
  <si>
    <t>针对等保四级系统。提供定级备案协助、安全咨询和等保咨询等能力外还提供风险评估、差距分析等服务以及2次安全培训，支持云服务器51-200资产数。</t>
  </si>
  <si>
    <t>等保咨询服务扩展包</t>
  </si>
  <si>
    <t>等保服务扩展包：云主机在200台以上或者所处行业监管要求特殊的客户请选择扩展包，具体需要增加多少请与天翼云安全专家沟通后确定。</t>
  </si>
  <si>
    <t>云等保专区_通保定级备案咨询服务_混合云版</t>
  </si>
  <si>
    <t>通保定级备案咨询服务</t>
  </si>
  <si>
    <t>对客户网络单元定级备案提供相应的技术咨询和支持，提供符合性评估、风险评估服务，完成渗透和漏扫等技术测试。</t>
  </si>
  <si>
    <t>A角：刘璐，17710885929
B角：徐吉兵，18980750977</t>
  </si>
  <si>
    <t>密钥管理</t>
  </si>
  <si>
    <t>用户自建硬件密钥</t>
  </si>
  <si>
    <t>按需</t>
  </si>
  <si>
    <t>元/个/天</t>
  </si>
  <si>
    <t>用户自建软件密钥</t>
  </si>
  <si>
    <t>密钥管理服务API</t>
  </si>
  <si>
    <t>元/万次 /月</t>
  </si>
  <si>
    <t>包周期版</t>
  </si>
  <si>
    <t>基础版（单基础实例）</t>
  </si>
  <si>
    <t>企业版（单基础实例）</t>
  </si>
  <si>
    <t>计算性能扩展包（每1000QPS）</t>
  </si>
  <si>
    <t>应用接入点</t>
  </si>
  <si>
    <t>密钥数量（每10个）</t>
  </si>
  <si>
    <t>客户端加密模块</t>
  </si>
  <si>
    <t>云密码机</t>
  </si>
  <si>
    <t>虚拟密码机</t>
  </si>
  <si>
    <t>专属密码机</t>
  </si>
  <si>
    <t>A角：李娟，19013285249
B角：徐吉兵，18980750977</t>
  </si>
  <si>
    <t xml:space="preserve">日志审计（原生版）
</t>
  </si>
  <si>
    <t>5资产数</t>
  </si>
  <si>
    <t>10资产数</t>
  </si>
  <si>
    <t>15资产数</t>
  </si>
  <si>
    <t>20资产数</t>
  </si>
  <si>
    <t>50资产数</t>
  </si>
  <si>
    <t>100资产数</t>
  </si>
  <si>
    <t>200资产数</t>
  </si>
  <si>
    <t>500资产数</t>
  </si>
  <si>
    <t>存储扩容1TB</t>
  </si>
  <si>
    <t xml:space="preserve">
A角：易珂来，18108199687
B角：李娟：19013285249</t>
  </si>
  <si>
    <t xml:space="preserve">云堡垒机（原生版）
</t>
  </si>
  <si>
    <t>20资产</t>
  </si>
  <si>
    <t>100资产</t>
  </si>
  <si>
    <t>1000资产</t>
  </si>
  <si>
    <t>2000资产</t>
  </si>
  <si>
    <t>5000资产</t>
  </si>
  <si>
    <t>10000资产</t>
  </si>
  <si>
    <t xml:space="preserve">数据库审计
</t>
  </si>
  <si>
    <t>3资产数</t>
  </si>
  <si>
    <t>6资产数</t>
  </si>
  <si>
    <t>12资产数</t>
  </si>
  <si>
    <t>30资产数</t>
  </si>
  <si>
    <t>1资产数</t>
  </si>
  <si>
    <t xml:space="preserve">云安全中心
</t>
  </si>
  <si>
    <t>主资源</t>
  </si>
  <si>
    <t>扩展资源</t>
  </si>
  <si>
    <t>A角：吴洋，19940815523
B角：徐吉兵，18980750977</t>
  </si>
  <si>
    <t xml:space="preserve">云密评专区
</t>
  </si>
  <si>
    <t>综合安全网关</t>
  </si>
  <si>
    <t>实现网络通信安全保护，密评必选</t>
  </si>
  <si>
    <t>数据加密网关</t>
  </si>
  <si>
    <t>对数据库进行加密及安全加固</t>
  </si>
  <si>
    <t>数字证书认证系统</t>
  </si>
  <si>
    <t>为应用提供数字证书的申请、更新、注销、发布等功能</t>
  </si>
  <si>
    <t>协同签名服务</t>
  </si>
  <si>
    <t>为设备提供身份认证服务和加密服务</t>
  </si>
  <si>
    <t>协同签名客户端</t>
  </si>
  <si>
    <t>协同签名服务依赖的客户端</t>
  </si>
  <si>
    <t>国密安全浏览器</t>
  </si>
  <si>
    <t>买断，实现网络通信安全保护</t>
  </si>
  <si>
    <t>智能密码钥匙(客户端)</t>
  </si>
  <si>
    <t>买断，纯硬件，不含证书</t>
  </si>
  <si>
    <t>个人证书</t>
  </si>
  <si>
    <t>1年期，，用于身份认证、数据签名和加密通信等场景</t>
  </si>
  <si>
    <t>密评咨询服务</t>
  </si>
  <si>
    <t>按次计费</t>
  </si>
  <si>
    <t>密评测评服务</t>
  </si>
  <si>
    <t>密评测评服务(企业版)</t>
  </si>
  <si>
    <t>数据安全专区</t>
  </si>
  <si>
    <t>数据库网关标准版</t>
  </si>
  <si>
    <t>API安全网关</t>
  </si>
  <si>
    <t>标准版
（TPS&lt;=2000）</t>
  </si>
  <si>
    <t>高级版
（TPS&lt;=4000）</t>
  </si>
  <si>
    <t>企业版
（TPS&lt;=6000）</t>
  </si>
  <si>
    <t>旗舰版
（TPS&lt;=20000）</t>
  </si>
  <si>
    <t>API风险监测</t>
  </si>
  <si>
    <t>数据安全运营中心</t>
  </si>
  <si>
    <t>数据安全咨询规划服务</t>
  </si>
  <si>
    <t>数据安全评估托管服务</t>
  </si>
  <si>
    <t>数据分类分级服务</t>
  </si>
  <si>
    <t>A角：吴颖睿，
18117864737
B角：徐吉兵，18980750977</t>
  </si>
  <si>
    <t>智算安全专区</t>
  </si>
  <si>
    <t>大模型安全卫士</t>
  </si>
  <si>
    <t>标准版性能扩展包</t>
  </si>
  <si>
    <t>A角：许亚男，15311525513
B角：徐吉兵，18980750977</t>
  </si>
  <si>
    <t>证书管理服务</t>
  </si>
  <si>
    <t>国际标准域名型（DV）单域名</t>
  </si>
  <si>
    <t>按次售卖产品，不涉及</t>
  </si>
  <si>
    <t>国际标准域名型（DV）通配符</t>
  </si>
  <si>
    <t>国际标准域名型（DV）多域名-主单域名</t>
  </si>
  <si>
    <t>国际标准域名型（DV）多域名-每增加一个单域名</t>
  </si>
  <si>
    <t>国际标准域名型（DV）多域名-每增加一个通配符</t>
  </si>
  <si>
    <t>国际标准企业型（OV）单域名</t>
  </si>
  <si>
    <t>国际标准企业型（OV）通配符</t>
  </si>
  <si>
    <t>国际标准域名型（OV）多域名-主单域名</t>
  </si>
  <si>
    <t>国际标准域名型（OV）多域名-每增加一个单域名</t>
  </si>
  <si>
    <t>国际标准域名型（OV）多域名-每增加一个通配符</t>
  </si>
  <si>
    <t>国际标准增强型（EV）单域名</t>
  </si>
  <si>
    <t>国际标准域名型（EV）多域名-主单域名</t>
  </si>
  <si>
    <t>国际标准域名型（EV）多域名-每增加一个单域名</t>
  </si>
  <si>
    <t>国密标准域名型（DV）单域名</t>
  </si>
  <si>
    <t>国密标准域名型（DV）通配符</t>
  </si>
  <si>
    <t>国密标准域名型（DV）多域名-主单域名</t>
  </si>
  <si>
    <t>国密标准域名型（DV）多域名-每增加一个单域名</t>
  </si>
  <si>
    <t>国密标准域名型（DV）多域名-每增加一个通配符</t>
  </si>
  <si>
    <t>国密标准企业型（OV）单域名</t>
  </si>
  <si>
    <t>国密标准企业型（OV）通配符</t>
  </si>
  <si>
    <t>国密标准域名型（OV）多域名-主单域名</t>
  </si>
  <si>
    <t>国密标准域名型（OV）多域名-每增加一个单域名</t>
  </si>
  <si>
    <t>国密标准域名型（OV）多域名-每增加一个通配符</t>
  </si>
  <si>
    <t>Securesite</t>
  </si>
  <si>
    <t>国际标准企业型（OV）多域名-主单域名</t>
  </si>
  <si>
    <t>国际标准企业型（OV）多域名-附加单域名</t>
  </si>
  <si>
    <t>国际标准企业型（OV）单域名专业版</t>
  </si>
  <si>
    <t>国际标准企业型（OV）多域名专业版-主单域名</t>
  </si>
  <si>
    <t>国际标准企业型（OV）多域名专业版-附加单域名</t>
  </si>
  <si>
    <t>国际标准企业型（OV）多域名-主通配符</t>
  </si>
  <si>
    <t>国际标准企业型（OV）多域名-附加通配符</t>
  </si>
  <si>
    <t>Geotrust</t>
  </si>
  <si>
    <t>国际标准增强型（EV）多域名-主单域名</t>
  </si>
  <si>
    <t>国际标准增强型（EV）多域名-附加单域名</t>
  </si>
  <si>
    <t>Globalsign</t>
  </si>
  <si>
    <t>CFCA</t>
  </si>
  <si>
    <t>国际标准企业型（OV）单域名基础版</t>
  </si>
  <si>
    <t>国际标准企业型（OV）多域名基础版-主单域名</t>
  </si>
  <si>
    <t>国际标准企业型（OV）多域名基础版-附加单域名</t>
  </si>
  <si>
    <t>国际标准企业型（OV）通配符基础版</t>
  </si>
  <si>
    <t>国际标准企业型（OV）多域名基础版-主通配符</t>
  </si>
  <si>
    <t>国际标准企业型（OV）多域名基础版-附加通配符</t>
  </si>
  <si>
    <t>国际标准增强型（EV）单域名基础版</t>
  </si>
  <si>
    <t>国际标准增强型（EV）多域名基础版-主单域名</t>
  </si>
  <si>
    <t>国际标准增强型（EV）多域名基础版-附加单域名</t>
  </si>
  <si>
    <t>国密标准企业型（OV）多域名-主单域名</t>
  </si>
  <si>
    <t>国密标准企业型（OV）多域名-附加单域名</t>
  </si>
  <si>
    <t>国密标准企业型（OV）多域名-主通配符</t>
  </si>
  <si>
    <t>国密标准企业型（OV）多域名-附加通配符</t>
  </si>
  <si>
    <t>TrustAsia</t>
  </si>
  <si>
    <t>国际标准域名型（DV）多域名-主单域名（默认支持3个单域名）</t>
  </si>
  <si>
    <t>国际标准域名型（DV）多域名-附加单域名</t>
  </si>
  <si>
    <t>国际标准域名型（DV）多域名-主通配符</t>
  </si>
  <si>
    <t>国际标准域名型（DV）多域名-附加通配符</t>
  </si>
  <si>
    <t>国密标准域名型（DV）多域名-主单域名（默认支持3个单域名）</t>
  </si>
  <si>
    <t>国密标准域名型（DV）多域名-附加单域名</t>
  </si>
  <si>
    <t>国密标准域名型（DV）多域名-主通配符</t>
  </si>
  <si>
    <t>国密标准域名型（DV）多域名-附加通配符</t>
  </si>
  <si>
    <t>云密评专区（混合云版）</t>
  </si>
  <si>
    <t>密评套餐</t>
  </si>
  <si>
    <t>密码服务管理平台</t>
  </si>
  <si>
    <t>综合安全网关服务</t>
  </si>
  <si>
    <t>密钥管理服务</t>
  </si>
  <si>
    <t>智能密码钥匙</t>
  </si>
  <si>
    <t>数据加密服务</t>
  </si>
  <si>
    <t>数字证书认证系统服务</t>
  </si>
  <si>
    <t>身份认证服务</t>
  </si>
  <si>
    <t>时间戳服务</t>
  </si>
  <si>
    <t>动态口令服务</t>
  </si>
  <si>
    <t>动态令牌</t>
  </si>
  <si>
    <t>软件密码模块</t>
  </si>
  <si>
    <t>服务器证书</t>
  </si>
  <si>
    <t>签名验签服务</t>
  </si>
  <si>
    <t>密评改造服务</t>
  </si>
  <si>
    <t>综合安全网关服务-维保服务</t>
  </si>
  <si>
    <t>密钥管理服务-维保服务</t>
  </si>
  <si>
    <t>协同签名服务-维保服务</t>
  </si>
  <si>
    <t>数据加密服务-维保服务</t>
  </si>
  <si>
    <t>数字证书认证系统服务-维保服务</t>
  </si>
  <si>
    <t>身份认证服务-维保服务</t>
  </si>
  <si>
    <t>时间戳服务-维保服务</t>
  </si>
  <si>
    <t>动态口令服务-维保服务</t>
  </si>
  <si>
    <t>签名验签服务-维保服务</t>
  </si>
  <si>
    <t>序号</t>
  </si>
  <si>
    <t>折扣后销售价</t>
  </si>
  <si>
    <t>两年包年结算价格</t>
  </si>
  <si>
    <t>A角：张乐：19136194919
B角：徐吉兵，18980750977</t>
  </si>
  <si>
    <t>等保咨询</t>
  </si>
  <si>
    <t>服务</t>
  </si>
  <si>
    <t>简化版</t>
  </si>
  <si>
    <t>二级</t>
  </si>
  <si>
    <t>三级</t>
  </si>
  <si>
    <t>扩展包</t>
  </si>
  <si>
    <t>不计费</t>
  </si>
  <si>
    <t>元/台/月</t>
  </si>
  <si>
    <t>包月</t>
  </si>
  <si>
    <t>网页防篡改版</t>
  </si>
  <si>
    <t>包年、包月</t>
  </si>
  <si>
    <t>元/月/个</t>
  </si>
  <si>
    <t>控制中心版</t>
  </si>
  <si>
    <t>元/月/授权</t>
  </si>
  <si>
    <t>域名无忧（已下线）</t>
  </si>
  <si>
    <t>域名监控</t>
  </si>
  <si>
    <t>域名快速修正</t>
  </si>
  <si>
    <t>套餐一</t>
  </si>
  <si>
    <t>套餐二</t>
  </si>
  <si>
    <t>套餐三</t>
  </si>
  <si>
    <t>SSL VPN（已下线）</t>
  </si>
  <si>
    <t>web应用防火墙</t>
  </si>
  <si>
    <t>基础套餐包月</t>
  </si>
  <si>
    <t>包含一个域名包（支持 10 个子域名防护(限制仅支持 1 个一级域名)、200MB 带宽</t>
  </si>
  <si>
    <t>域名扩展包</t>
  </si>
  <si>
    <t>支持 10 个子域名防护(限制仅支持1 个一级域名)。</t>
  </si>
  <si>
    <t>带宽扩展包</t>
  </si>
  <si>
    <t>每单位规格 50MB，逐级增加，最大支持 800MB</t>
  </si>
  <si>
    <t>DDOS高防IP</t>
  </si>
  <si>
    <t>静态高防</t>
  </si>
  <si>
    <t>10 Gbps</t>
  </si>
  <si>
    <t>20 Gbps</t>
  </si>
  <si>
    <t>30 Gbps</t>
  </si>
  <si>
    <t>40 Gbps</t>
  </si>
  <si>
    <t>50 Gbps</t>
  </si>
  <si>
    <t>60 Gbps</t>
  </si>
  <si>
    <t>70 Gbps</t>
  </si>
  <si>
    <t>80 Gbps</t>
  </si>
  <si>
    <t>100Gbps</t>
  </si>
  <si>
    <t>包年</t>
  </si>
  <si>
    <t>300Gbps</t>
  </si>
  <si>
    <t>400Gbps</t>
  </si>
  <si>
    <t>500Gbps</t>
  </si>
  <si>
    <t>600Gbps</t>
  </si>
  <si>
    <t>700Gbps</t>
  </si>
  <si>
    <t>1000Gbps</t>
  </si>
  <si>
    <t>1500Gbps</t>
  </si>
  <si>
    <t>按需产品，不涉及</t>
  </si>
  <si>
    <t>动态高防</t>
  </si>
  <si>
    <t>回源带宽</t>
  </si>
  <si>
    <t>≤100M</t>
  </si>
  <si>
    <t>元/M</t>
  </si>
  <si>
    <t>＞100M</t>
  </si>
  <si>
    <t>按需（步长50M，最大300M）</t>
  </si>
  <si>
    <t>防护域名</t>
  </si>
  <si>
    <t>≤50</t>
  </si>
  <si>
    <t>＞50</t>
  </si>
  <si>
    <t>按需（步长5个，最大200个）</t>
  </si>
  <si>
    <t>防护端口</t>
  </si>
  <si>
    <t>按需（步长5个，最大100个）</t>
  </si>
  <si>
    <t>基础功能</t>
  </si>
  <si>
    <t>2024年6折营销折扣已结束，续订将无法享受该折扣</t>
  </si>
  <si>
    <t>AV模块费用</t>
  </si>
  <si>
    <t>QOS模块</t>
  </si>
  <si>
    <t>URL过滤模块</t>
  </si>
  <si>
    <t>云沙箱模块</t>
  </si>
  <si>
    <t>僵尸网络 C&amp;C模块</t>
  </si>
  <si>
    <t>IP信誉模块</t>
  </si>
  <si>
    <t>安全专区-终端安全</t>
  </si>
  <si>
    <t>安全专区-云数据库审计</t>
  </si>
  <si>
    <t>安全专区-云数据库审计VDAS-100</t>
  </si>
  <si>
    <t>安全专区-云数据库审计VDAS-200</t>
  </si>
  <si>
    <t>安全专区-云数据库审计VDAS-400</t>
  </si>
  <si>
    <t>安全专区-云数据库审计VDAS-600</t>
  </si>
  <si>
    <t>安全专区-云日志审计</t>
  </si>
  <si>
    <t>安全专区-云日志审计LAS-1000-V10</t>
  </si>
  <si>
    <t>安全专区-云日志审计LAS-1000-V20</t>
  </si>
  <si>
    <t>安全专区-云日志审计LAS-1000-V50</t>
  </si>
  <si>
    <t>安全专区-云日志审计LAS-1000-V100</t>
  </si>
  <si>
    <t>安全专区-云日志审计LAS-1000-V200</t>
  </si>
  <si>
    <t>安全专区-云日志审计LAS-1000-V300</t>
  </si>
  <si>
    <t>安全专区-云日志审计LAS-1000-V500</t>
  </si>
  <si>
    <t>安全专区-云防火墙</t>
  </si>
  <si>
    <t>安全专区-云防火墙VAF-100</t>
  </si>
  <si>
    <t>安全专区-云防火墙VAF-200</t>
  </si>
  <si>
    <t>安全专区-云防火墙VAF-300</t>
  </si>
  <si>
    <t>安全专区-云防火墙VAF-400</t>
  </si>
  <si>
    <t>安全专区-云防火墙VAF-500</t>
  </si>
  <si>
    <t>安全专区-云防火墙VAF-800</t>
  </si>
  <si>
    <t>安全专区-云防火墙VAF-1000</t>
  </si>
  <si>
    <t>安全专区-云防火墙VAF-1600</t>
  </si>
  <si>
    <t>安全专区-云堡垒机</t>
  </si>
  <si>
    <t>安全专区-云堡垒机OSM-1000-V10</t>
  </si>
  <si>
    <t>安全专区-云堡垒机OSM-1000-V20</t>
  </si>
  <si>
    <t>安全专区-云堡垒机OSM-1000-V50</t>
  </si>
  <si>
    <t>安全专区-云堡垒机OSM-1000-V100</t>
  </si>
  <si>
    <t>安全专区-云堡垒机OSM-1000-V200</t>
  </si>
  <si>
    <t>安全专区-云堡垒机OSM-1000-V300</t>
  </si>
  <si>
    <t>安全专区-云堡垒机OSM-1000-V500</t>
  </si>
  <si>
    <t>安全专区-安全管理</t>
  </si>
  <si>
    <t>安全专区-安全管理中心（高级版）SMC-10A</t>
  </si>
  <si>
    <t>安全专区-安全管理中心（高级版）SMC-20A</t>
  </si>
  <si>
    <t>安全专区-安全管理中心（基础版）SMC-10F</t>
  </si>
  <si>
    <t>安全专区-安全管理中心（基础版）SMC-20F</t>
  </si>
  <si>
    <t>安全专区-安全管理中心（高级版）SMC-50A</t>
  </si>
  <si>
    <t>安全专区-安全管理中心（基础版）SMC-50F</t>
  </si>
  <si>
    <t>安全专区-安全管理中心（基础版）SMC-100F</t>
  </si>
  <si>
    <t>安全专区-安全管理中心（高级版）SMC-100A</t>
  </si>
  <si>
    <t>安全专区-安全管理中心（基础版）SMC-200F</t>
  </si>
  <si>
    <t>安全专区-安全管理中心（基础版）SMC-300F</t>
  </si>
  <si>
    <t>安全专区-安全管理中心（基础版）SMC-500F</t>
  </si>
  <si>
    <t>安全专区-安全管理中心（高级版）SMC-200A</t>
  </si>
  <si>
    <t>安全专区-安全管理中心（高级版）SMC-300A</t>
  </si>
  <si>
    <t>安全专区-安全管理中心（高级版）SMC-500A</t>
  </si>
  <si>
    <t>态势感知基础设施保护基础版-v2</t>
  </si>
  <si>
    <t>态势感知基础设施保护高级版-v2</t>
  </si>
  <si>
    <t>A角：吴颖睿，18117864737
B角：徐吉兵，18980750977</t>
  </si>
  <si>
    <t>云解析</t>
  </si>
  <si>
    <t>A角：易珂来：18108199687
B角：李娟：19013285249</t>
  </si>
  <si>
    <t>L20-C10（L 资产数-C 并发数）</t>
  </si>
  <si>
    <t>L50-C25</t>
  </si>
  <si>
    <t>L100-C50</t>
  </si>
  <si>
    <t>L200-C100</t>
  </si>
  <si>
    <t>L400-C200</t>
  </si>
  <si>
    <t>L800-C400</t>
  </si>
  <si>
    <t>软件费</t>
  </si>
  <si>
    <t>元/套/月</t>
  </si>
  <si>
    <t>综合实施费（5台web服务器）</t>
  </si>
  <si>
    <t>按照防护节点收费</t>
  </si>
  <si>
    <t>A角：常三强，15311169634
B角：李军华，13366727764</t>
  </si>
  <si>
    <t>数据安全专区（混合云版）</t>
  </si>
  <si>
    <t>元/三年</t>
  </si>
  <si>
    <t>按套或按次售卖产品，不涉及</t>
  </si>
  <si>
    <t>数据库安全网关标准版</t>
  </si>
  <si>
    <t>API安全网关标准版</t>
  </si>
  <si>
    <t>TPS ：2000</t>
  </si>
  <si>
    <t>API安全网关高级版</t>
  </si>
  <si>
    <t>TPS ：4000</t>
  </si>
  <si>
    <t>API安全网关企业版</t>
  </si>
  <si>
    <t>TPS ：6000</t>
  </si>
  <si>
    <t>API安全网关旗舰版</t>
  </si>
  <si>
    <t>TPS ：20000</t>
  </si>
  <si>
    <t>API风险监测标准版</t>
  </si>
  <si>
    <t>API风险监测高级版</t>
  </si>
  <si>
    <t>API风险监测企业版</t>
  </si>
  <si>
    <t>API风险监测旗舰版</t>
  </si>
  <si>
    <t>数据安全风险评估服务</t>
  </si>
  <si>
    <t>智算安全专区（混合云版）</t>
  </si>
  <si>
    <t>大模型安全卫士标准版</t>
  </si>
  <si>
    <t>大模型安全卫士高级版</t>
  </si>
  <si>
    <t>大模型安全卫士标准版性能扩展包</t>
  </si>
  <si>
    <t>大模型安全卫士高级版性能扩展包</t>
  </si>
  <si>
    <t>大模型安全风险评估</t>
  </si>
  <si>
    <t>安装部署服务</t>
  </si>
  <si>
    <t>模型更新服务</t>
  </si>
  <si>
    <t>AIGC安全围栏-镜像版</t>
  </si>
  <si>
    <t>SAAS</t>
  </si>
  <si>
    <t>AIGC安全围栏-SAAS版</t>
  </si>
  <si>
    <t>API调用扩展包</t>
  </si>
  <si>
    <t>省公司一点结算比例</t>
  </si>
  <si>
    <t>备注</t>
  </si>
  <si>
    <t>A角：曹程懿，19180574916
B角：王梅：19381860285</t>
  </si>
  <si>
    <t>Web应用防火墙（独享版）</t>
  </si>
  <si>
    <t>实例</t>
  </si>
  <si>
    <t>独享引擎</t>
  </si>
  <si>
    <t>WI-100</t>
  </si>
  <si>
    <t>元/个/小时</t>
  </si>
  <si>
    <t>是</t>
  </si>
  <si>
    <t>/</t>
  </si>
  <si>
    <t>WI-500</t>
  </si>
  <si>
    <t>运维安全中心（云堡垒机）</t>
  </si>
  <si>
    <t>5资产</t>
  </si>
  <si>
    <t>企业主机安全</t>
  </si>
  <si>
    <t>容器版按需订购</t>
  </si>
  <si>
    <t>容器版</t>
  </si>
  <si>
    <t>企业版按需订购</t>
  </si>
  <si>
    <t>非默认主密钥</t>
  </si>
  <si>
    <t>密钥管理-API请求次数0-20000次</t>
  </si>
  <si>
    <t>密钥管理-API请求次数大于0-20000次</t>
  </si>
  <si>
    <t>元/万次</t>
  </si>
  <si>
    <t>专属加密-基础版（初装费）</t>
  </si>
  <si>
    <t>专属加密-基础版</t>
  </si>
  <si>
    <t>数据库安全服务</t>
  </si>
  <si>
    <t>数据库安全审计-基础版</t>
  </si>
  <si>
    <t>数据库安全审计-专业版</t>
  </si>
  <si>
    <t>数据库安全审计-高级版</t>
  </si>
  <si>
    <t>A角：李娟：18030891767
B角：王梅：19381860285</t>
  </si>
  <si>
    <t>态势感知（专业版）</t>
  </si>
  <si>
    <t>专业版（按需）</t>
  </si>
  <si>
    <t>免费</t>
  </si>
  <si>
    <t>云防火墙</t>
  </si>
  <si>
    <t>云防火墙-标准版</t>
  </si>
  <si>
    <t>云防火墙-带宽扩展包</t>
  </si>
  <si>
    <t>云防火墙-EIP扩展包</t>
  </si>
  <si>
    <t>元/M/月</t>
  </si>
  <si>
    <t>云防火墙-专业版</t>
  </si>
  <si>
    <t>云防火墙-专业版EIP扩展包</t>
  </si>
  <si>
    <t>云防火墙-专业版带宽扩展包</t>
  </si>
  <si>
    <t>云防火墙-专业版VPC扩展包</t>
  </si>
  <si>
    <t>漏洞扫描（专业版）</t>
  </si>
  <si>
    <t>按需扫描</t>
  </si>
  <si>
    <t>专业版-扫描包</t>
  </si>
  <si>
    <t>高级版-扫描包</t>
  </si>
  <si>
    <t>企业版-基础套餐</t>
  </si>
  <si>
    <t>75000（一口价）</t>
  </si>
  <si>
    <t>数据安全中心</t>
  </si>
  <si>
    <t>底座标准版</t>
  </si>
  <si>
    <t>底座专业版</t>
  </si>
  <si>
    <t>DB标准版</t>
  </si>
  <si>
    <t>DB专业版</t>
  </si>
  <si>
    <t>OBS标准版</t>
  </si>
  <si>
    <t>OBS专业版</t>
  </si>
  <si>
    <t>水印API</t>
  </si>
  <si>
    <t>0-100w次</t>
  </si>
  <si>
    <t>&gt;100w次</t>
  </si>
  <si>
    <t>1. 5</t>
  </si>
  <si>
    <t>脱敏API</t>
  </si>
  <si>
    <t>Anti-DDoS流量清洗服务</t>
  </si>
  <si>
    <t>优惠类别</t>
  </si>
  <si>
    <t>活动时间</t>
  </si>
  <si>
    <t>活动政策</t>
  </si>
  <si>
    <t>王新超，17702272485</t>
  </si>
  <si>
    <t>包月、包年</t>
  </si>
  <si>
    <t>2025年1月1日-2025年12月31日</t>
  </si>
  <si>
    <t>李娟，19013285249</t>
  </si>
  <si>
    <t>日志审计（原生版）</t>
  </si>
  <si>
    <t>易珂来，18108199687</t>
  </si>
  <si>
    <t>云堡垒机（原生版）</t>
  </si>
  <si>
    <t>李元雄，18980600728</t>
  </si>
  <si>
    <t>2025年1月1日-2025年6月30日</t>
  </si>
  <si>
    <t>1、包年、包月增加8折优惠；
2、省公司同比例降低结算价；</t>
  </si>
  <si>
    <t>马楠，18101296076</t>
  </si>
  <si>
    <t>1、延续6折营销活动；
2、省公司同比例降低结算价。</t>
  </si>
  <si>
    <t>吴颖睿，18117864737</t>
  </si>
  <si>
    <t>云下一代防火墙</t>
  </si>
  <si>
    <t>1、新购客户享受6折优惠，存量客户续订、升级、降级不享受营销活动；
2、省公司、合作伙伴同比例降低结算价；</t>
  </si>
  <si>
    <t>梁爽，17710357679</t>
  </si>
  <si>
    <t>态势感知</t>
  </si>
  <si>
    <t>1、延续6折营销活动；
2、省公司、合作伙伴同比例降低结算价。</t>
  </si>
  <si>
    <t>张乐，19136194919</t>
  </si>
  <si>
    <t>安全专区</t>
  </si>
  <si>
    <t>SSL VPN</t>
  </si>
  <si>
    <t>仅包月</t>
  </si>
  <si>
    <t>服务器安全卫士</t>
  </si>
  <si>
    <t xml:space="preserve"> </t>
  </si>
  <si>
    <t>一级目录</t>
  </si>
  <si>
    <t>二级目录</t>
  </si>
  <si>
    <t>产品模式</t>
  </si>
  <si>
    <t>产品编码</t>
  </si>
  <si>
    <t>上线时间</t>
  </si>
  <si>
    <t>部门</t>
  </si>
  <si>
    <t>产品线</t>
  </si>
  <si>
    <t>邮箱</t>
  </si>
  <si>
    <t>电话</t>
  </si>
  <si>
    <t>安全及管理</t>
  </si>
  <si>
    <t>工作负载安全</t>
  </si>
  <si>
    <t>合作</t>
  </si>
  <si>
    <t>360311250292000000</t>
  </si>
  <si>
    <t>2021年</t>
  </si>
  <si>
    <t>王新超</t>
  </si>
  <si>
    <t>云网安全事业部</t>
  </si>
  <si>
    <t>安全产品线</t>
  </si>
  <si>
    <t>wangxc20@chinatelecom.cn</t>
  </si>
  <si>
    <t>自研</t>
  </si>
  <si>
    <t>360111250011100001</t>
  </si>
  <si>
    <t>容器安全卫士</t>
  </si>
  <si>
    <t>360311250211000000</t>
  </si>
  <si>
    <t>张乐</t>
  </si>
  <si>
    <t>zhangl40@chinatelecom.cn</t>
  </si>
  <si>
    <t>合营</t>
  </si>
  <si>
    <t>360211251046400000</t>
  </si>
  <si>
    <t>2022年</t>
  </si>
  <si>
    <t>王梅</t>
  </si>
  <si>
    <t>微隔离防火墙</t>
  </si>
  <si>
    <t>360311250302000000</t>
  </si>
  <si>
    <t>终端杀毒</t>
  </si>
  <si>
    <t>360311250282000000</t>
  </si>
  <si>
    <t>2019年</t>
  </si>
  <si>
    <t>容器安全服务</t>
  </si>
  <si>
    <t>360211251122300000</t>
  </si>
  <si>
    <t>容器安全服务计划下线，可购买合营企业主机安全的容器版替代</t>
  </si>
  <si>
    <t>应用安全</t>
  </si>
  <si>
    <t>Web应用防火墙</t>
  </si>
  <si>
    <t>360311250312000000</t>
  </si>
  <si>
    <t>李元雄</t>
  </si>
  <si>
    <t>liyx80@chinatelecom.cn</t>
  </si>
  <si>
    <t>360111250032000001</t>
  </si>
  <si>
    <t>360211251091000000</t>
  </si>
  <si>
    <t>域名无忧</t>
  </si>
  <si>
    <t>360311250342000000</t>
  </si>
  <si>
    <t>网络安全</t>
  </si>
  <si>
    <t>360311250332000000</t>
  </si>
  <si>
    <t>360311250392000000</t>
  </si>
  <si>
    <t>吴颖睿</t>
  </si>
  <si>
    <t>wuyr13@chinatelecom.cn</t>
  </si>
  <si>
    <t>云防火墙（原生版）</t>
  </si>
  <si>
    <t>360111250042010000</t>
  </si>
  <si>
    <t>360211251081000000</t>
  </si>
  <si>
    <t>2023年</t>
  </si>
  <si>
    <t>Anti-DDoS流量清洗</t>
  </si>
  <si>
    <t>360211251100000000</t>
  </si>
  <si>
    <t>360311250321010000</t>
  </si>
  <si>
    <t>360311250252000000</t>
  </si>
  <si>
    <t>常三强</t>
  </si>
  <si>
    <t>安全管理</t>
  </si>
  <si>
    <t>云审计</t>
  </si>
  <si>
    <t>2020年</t>
  </si>
  <si>
    <t>李朋虔</t>
  </si>
  <si>
    <t>产品与流程运营部</t>
  </si>
  <si>
    <t>合营产品线</t>
  </si>
  <si>
    <t>吴洋</t>
  </si>
  <si>
    <t>wuy81@chinatelecom.cn</t>
  </si>
  <si>
    <t>36021125103a200002</t>
  </si>
  <si>
    <t>刘若筱</t>
  </si>
  <si>
    <t>liurx4@chinatelecom.cn</t>
  </si>
  <si>
    <t>360311250242000000</t>
  </si>
  <si>
    <t>360211251076100000</t>
  </si>
  <si>
    <t>云等保专区</t>
  </si>
  <si>
    <t>360111250072000000</t>
  </si>
  <si>
    <t>汪媛媛</t>
  </si>
  <si>
    <t>360311250232000000</t>
  </si>
  <si>
    <t>已受控</t>
  </si>
  <si>
    <t>云安全中心</t>
  </si>
  <si>
    <t>360111250025000001</t>
  </si>
  <si>
    <t>2024年</t>
  </si>
  <si>
    <t>安全服务</t>
  </si>
  <si>
    <t>360111256024000002</t>
  </si>
  <si>
    <t>宋贤飞</t>
  </si>
  <si>
    <t>360111256011000000</t>
  </si>
  <si>
    <t>songxf2@chinatelecom.cn</t>
  </si>
  <si>
    <t>360111256034000002</t>
  </si>
  <si>
    <t>360311250264000000</t>
  </si>
  <si>
    <t>密评专区</t>
  </si>
  <si>
    <t>360311250382000000</t>
  </si>
  <si>
    <t>刘乐</t>
  </si>
  <si>
    <t>liul72@chinatelecom.cn</t>
  </si>
  <si>
    <t>数据安全</t>
  </si>
  <si>
    <t>数据库审计</t>
  </si>
  <si>
    <t>360111250081010000</t>
  </si>
  <si>
    <t>360111250051010000</t>
  </si>
  <si>
    <t>李娟</t>
  </si>
  <si>
    <t>lij510@chinatelecom.cn</t>
  </si>
  <si>
    <t>360111250061010000</t>
  </si>
  <si>
    <t>360211251026000000</t>
  </si>
  <si>
    <t>360111258010300000</t>
  </si>
  <si>
    <t>刘璐</t>
  </si>
  <si>
    <t>360211251056000000</t>
  </si>
  <si>
    <t>数据加密</t>
  </si>
  <si>
    <t>360211251116500000</t>
  </si>
  <si>
    <t>数据库安全</t>
  </si>
  <si>
    <t>360211251061000000</t>
  </si>
  <si>
    <t>360111259014000000</t>
  </si>
  <si>
    <t>许亚男</t>
  </si>
  <si>
    <t>xuyn6@chinatelecom.cn</t>
  </si>
  <si>
    <t>日志审计</t>
  </si>
  <si>
    <t>360311250181010000</t>
  </si>
  <si>
    <t>已下线</t>
  </si>
  <si>
    <t>360311250272000000</t>
  </si>
  <si>
    <t>云堡垒机</t>
  </si>
  <si>
    <t>360311250351010000</t>
  </si>
  <si>
    <t>内容安全</t>
  </si>
  <si>
    <t>360311250361000000</t>
  </si>
  <si>
    <t>按个</t>
  </si>
  <si>
    <t>元/年/个</t>
  </si>
  <si>
    <t>J451*M451</t>
  </si>
  <si>
    <t>A角：张诗怡，19981949141
B角：徐吉兵，18980750977</t>
  </si>
  <si>
    <t>张诗怡，19981949141</t>
  </si>
  <si>
    <t xml:space="preserve"> 云密评专区（混合云版）</t>
  </si>
  <si>
    <t>包年、一次性</t>
  </si>
  <si>
    <t>2025年10月8日-2026年12月31日</t>
  </si>
  <si>
    <t>1、除人工服务外，活动期间，云省分向云公司结算享受折扣优惠，在原55折结算折扣基础上叠加85折优惠。</t>
  </si>
  <si>
    <t>非一点结算价（省公司-云省分）</t>
  </si>
  <si>
    <t>云密评专区
（内部非一点结算价在非一点结算基础上*0.85）</t>
  </si>
  <si>
    <t>55%*0.85</t>
  </si>
  <si>
    <r>
      <rPr>
        <rFont val="微软雅黑"/>
        <b val="1"/>
        <i val="0"/>
        <strike val="0"/>
        <color rgb="FFDE3C36"/>
        <sz val="12"/>
        <u val="none"/>
      </rPr>
      <t>备注：</t>
    </r>
    <r>
      <rPr>
        <rFont val="微软雅黑"/>
        <b val="1"/>
        <i val="0"/>
        <strike val="0"/>
        <color rgb="FFDE3C36"/>
        <sz val="12"/>
        <u val="none"/>
      </rPr>
      <t xml:space="preserve">
1、k列标红为营销活动产品，营销活动穿透</t>
    </r>
    <r>
      <rPr>
        <rFont val="微软雅黑"/>
        <b val="1"/>
        <i val="0"/>
        <strike val="0"/>
        <color rgb="FFDE3C36"/>
        <sz val="12"/>
        <u val="none"/>
      </rPr>
      <t xml:space="preserve">
2、结算价格可能存在小数点问题，具体结算价格以系统为准。</t>
    </r>
  </si>
  <si>
    <r>
      <rPr>
        <rFont val="微软雅黑"/>
        <charset val="134"/>
        <family val="2"/>
        <color rgb="FF000000"/>
        <sz val="10"/>
      </rPr>
      <t>云防火墙（原生版）</t>
    </r>
    <r>
      <rPr>
        <rFont val="微软雅黑"/>
        <charset val="134"/>
        <family val="2"/>
        <color rgb="FFFF0000"/>
        <sz val="10"/>
      </rPr>
      <t>【报价时，主推N100型号；N100型需要添加云主机报价，建议参考官网订购页面】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</si>
  <si>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 xml:space="preserve">
堡垒机V1.0</t>
    </r>
    <r>
      <rPr>
        <rFont val="微软雅黑"/>
        <b val="1"/>
        <i val="0"/>
        <strike val="0"/>
        <color rgb="FF2972F4"/>
        <sz val="10"/>
        <u val="none"/>
      </rPr>
      <t xml:space="preserve">
（</t>
    </r>
    <r>
      <rPr>
        <rFont val="微软雅黑"/>
        <b val="1"/>
        <i val="0"/>
        <strike val="0"/>
        <color rgb="FFC00000"/>
        <sz val="10"/>
        <u val="none"/>
      </rPr>
      <t>受限新购</t>
    </r>
    <r>
      <rPr>
        <rFont val="微软雅黑"/>
        <b val="1"/>
        <i val="0"/>
        <strike val="0"/>
        <color rgb="FF2972F4"/>
        <sz val="10"/>
        <u val="none"/>
      </rPr>
      <t>，存量可以续订）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</si>
  <si>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 xml:space="preserve">
堡垒机V2.0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</si>
  <si>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0"/>
        <i val="0"/>
        <strike val="0"/>
        <color rgb="FF000000"/>
        <sz val="10"/>
        <u val="none"/>
      </rPr>
      <t xml:space="preserve">数据库审计V1.0
</t>
    </r>
    <r>
      <rPr>
        <rFont val="微软雅黑"/>
        <b val="1"/>
        <i val="0"/>
        <strike val="0"/>
        <color rgb="FF00A3F5"/>
        <sz val="10"/>
        <u val="none"/>
      </rPr>
      <t>（</t>
    </r>
    <r>
      <rPr>
        <rFont val="微软雅黑"/>
        <b val="1"/>
        <i val="0"/>
        <strike val="0"/>
        <color rgb="FFC00000"/>
        <sz val="10"/>
        <u val="none"/>
      </rPr>
      <t>受限新购</t>
    </r>
    <r>
      <rPr>
        <rFont val="微软雅黑"/>
        <b val="1"/>
        <i val="0"/>
        <strike val="0"/>
        <color rgb="FF00A3F5"/>
        <sz val="10"/>
        <u val="none"/>
      </rPr>
      <t>，存量可以续订）</t>
    </r>
    <r>
      <rPr>
        <rFont val="微软雅黑"/>
        <b val="0"/>
        <i val="0"/>
        <strike val="0"/>
        <color rgb="FF0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</si>
  <si>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>数据库审计V2.0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</si>
  <si>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>漏洞扫描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</si>
  <si>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>日志审计V1.0</t>
    </r>
    <r>
      <rPr>
        <rFont val="微软雅黑"/>
        <b val="1"/>
        <i val="0"/>
        <strike val="0"/>
        <color rgb="FF00B0F0"/>
        <sz val="10"/>
        <u val="none"/>
      </rPr>
      <t xml:space="preserve">
（</t>
    </r>
    <r>
      <rPr>
        <rFont val="微软雅黑"/>
        <b val="1"/>
        <i val="0"/>
        <strike val="0"/>
        <color rgb="FFC00000"/>
        <sz val="10"/>
        <u val="none"/>
      </rPr>
      <t>受限新购</t>
    </r>
    <r>
      <rPr>
        <rFont val="微软雅黑"/>
        <b val="1"/>
        <i val="0"/>
        <strike val="0"/>
        <color rgb="FF00B0F0"/>
        <sz val="10"/>
        <u val="none"/>
      </rPr>
      <t>，存量可以续订）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</si>
  <si>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 xml:space="preserve">
日志审计V2.0</t>
    </r>
    <r>
      <rPr>
        <rFont val="微软雅黑"/>
        <b val="0"/>
        <i val="0"/>
        <strike val="0"/>
        <color rgb="FF0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</si>
  <si>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>下一代防火墙V1.0</t>
    </r>
    <r>
      <rPr>
        <rFont val="微软雅黑"/>
        <b val="1"/>
        <i val="0"/>
        <strike val="0"/>
        <color rgb="FF2972F4"/>
        <sz val="10"/>
        <u val="none"/>
      </rPr>
      <t xml:space="preserve">
（</t>
    </r>
    <r>
      <rPr>
        <rFont val="微软雅黑"/>
        <b val="1"/>
        <i val="0"/>
        <strike val="0"/>
        <color rgb="FFC00000"/>
        <sz val="10"/>
        <u val="none"/>
      </rPr>
      <t>受限新购</t>
    </r>
    <r>
      <rPr>
        <rFont val="微软雅黑"/>
        <b val="1"/>
        <i val="0"/>
        <strike val="0"/>
        <color rgb="FF2972F4"/>
        <sz val="10"/>
        <u val="none"/>
      </rPr>
      <t>，存量可以续订）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</si>
  <si>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 xml:space="preserve">
下一代防火墙V2.0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</si>
  <si>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0"/>
        <i val="0"/>
        <strike val="0"/>
        <color rgb="FF000000"/>
        <sz val="10"/>
        <u val="none"/>
      </rPr>
      <t xml:space="preserve">主机安全V1.0
</t>
    </r>
    <r>
      <rPr>
        <rFont val="微软雅黑"/>
        <b val="1"/>
        <i val="0"/>
        <strike val="0"/>
        <color rgb="FF00A3F5"/>
        <sz val="10"/>
        <u val="none"/>
      </rPr>
      <t>（</t>
    </r>
    <r>
      <rPr>
        <rFont val="微软雅黑"/>
        <b val="1"/>
        <i val="0"/>
        <strike val="0"/>
        <color rgb="FFC00000"/>
        <sz val="10"/>
        <u val="none"/>
      </rPr>
      <t>受限新购</t>
    </r>
    <r>
      <rPr>
        <rFont val="微软雅黑"/>
        <b val="1"/>
        <i val="0"/>
        <strike val="0"/>
        <color rgb="FF00A3F5"/>
        <sz val="10"/>
        <u val="none"/>
      </rPr>
      <t>，存量可以续订）</t>
    </r>
    <r>
      <rPr>
        <rFont val="微软雅黑"/>
        <b val="0"/>
        <i val="0"/>
        <strike val="0"/>
        <color rgb="FF0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</si>
  <si>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>主机安全V2.0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【报价时，自研池/合营池</t>
    </r>
    <r>
      <rPr>
        <rFont val="微软雅黑"/>
        <b val="1"/>
        <i val="0"/>
        <strike val="0"/>
        <color rgb="FF000000"/>
        <sz val="10"/>
        <u val="none"/>
      </rPr>
      <t>无需</t>
    </r>
    <r>
      <rPr>
        <rFont val="微软雅黑"/>
        <b val="0"/>
        <i val="0"/>
        <strike val="0"/>
        <color rgb="FFC00000"/>
        <sz val="10"/>
        <u val="none"/>
      </rPr>
      <t>额外云主机】</t>
    </r>
  </si>
  <si>
    <r>
      <rPr>
        <rFont val="微软雅黑"/>
        <b val="0"/>
        <i val="0"/>
        <strike val="0"/>
        <color rgb="FF000000"/>
        <sz val="10"/>
        <u val="none"/>
      </rPr>
      <t xml:space="preserve">Web应用防火墙V1.0
</t>
    </r>
    <r>
      <rPr>
        <rFont val="微软雅黑"/>
        <b val="1"/>
        <i val="0"/>
        <strike val="0"/>
        <color rgb="FF00B0F0"/>
        <sz val="10"/>
        <u val="none"/>
      </rPr>
      <t>（</t>
    </r>
    <r>
      <rPr>
        <rFont val="微软雅黑"/>
        <b val="1"/>
        <i val="0"/>
        <strike val="0"/>
        <color rgb="FFC00000"/>
        <sz val="10"/>
        <u val="none"/>
      </rPr>
      <t>受限新购</t>
    </r>
    <r>
      <rPr>
        <rFont val="微软雅黑"/>
        <b val="1"/>
        <i val="0"/>
        <strike val="0"/>
        <color rgb="FF00B0F0"/>
        <sz val="10"/>
        <u val="none"/>
      </rPr>
      <t>，存量可以续订）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</si>
  <si>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0"/>
        <i val="0"/>
        <strike val="0"/>
        <color rgb="FF000000"/>
        <sz val="10"/>
        <u val="none"/>
      </rPr>
      <t xml:space="preserve"> Web应用防火墙V2.0 </t>
    </r>
    <r>
      <rPr>
        <rFont val="微软雅黑"/>
        <b val="1"/>
        <i val="0"/>
        <strike val="0"/>
        <color rgb="FF000000"/>
        <sz val="10"/>
        <u val="none"/>
      </rPr>
      <t xml:space="preserve">SaaS模式 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【报价时，自研池/合营池</t>
    </r>
    <r>
      <rPr>
        <rFont val="微软雅黑"/>
        <b val="1"/>
        <i val="0"/>
        <strike val="0"/>
        <color rgb="FF000000"/>
        <sz val="10"/>
        <u val="none"/>
      </rPr>
      <t>无需</t>
    </r>
    <r>
      <rPr>
        <rFont val="微软雅黑"/>
        <b val="0"/>
        <i val="0"/>
        <strike val="0"/>
        <color rgb="FFC00000"/>
        <sz val="10"/>
        <u val="none"/>
      </rPr>
      <t>额外云主机】</t>
    </r>
  </si>
  <si>
    <r>
      <rPr>
        <rFont val="微软雅黑"/>
        <b val="0"/>
        <i val="0"/>
        <strike val="0"/>
        <color rgb="FF000000"/>
        <sz val="10"/>
        <u val="none"/>
      </rPr>
      <t>Web应用防火墙V2.0</t>
    </r>
    <r>
      <rPr>
        <rFont val="微软雅黑"/>
        <b val="1"/>
        <i val="0"/>
        <strike val="0"/>
        <color rgb="FF000000"/>
        <sz val="10"/>
        <u val="none"/>
      </rPr>
      <t>独享模式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【报价时，自研池不需要额外云主机，合营池需要添加云主机报价，建议参考官网订购页面】</t>
    </r>
  </si>
  <si>
    <r>
      <rPr>
        <rFont val="微软雅黑"/>
        <b val="1"/>
        <i val="0"/>
        <strike val="0"/>
        <color rgb="FF000000"/>
        <sz val="10"/>
        <u val="none"/>
      </rPr>
      <t>云安全中心V2.0</t>
    </r>
    <r>
      <rPr>
        <rFont val="微软雅黑"/>
        <b val="0"/>
        <i val="0"/>
        <strike val="0"/>
        <color rgb="FFC00000"/>
        <sz val="10"/>
        <u val="none"/>
      </rPr>
      <t xml:space="preserve">
【报价时，自研池/合营池</t>
    </r>
    <r>
      <rPr>
        <rFont val="微软雅黑"/>
        <b val="1"/>
        <i val="0"/>
        <strike val="0"/>
        <color rgb="FF000000"/>
        <sz val="10"/>
        <u val="none"/>
      </rPr>
      <t>无需</t>
    </r>
    <r>
      <rPr>
        <rFont val="微软雅黑"/>
        <b val="0"/>
        <i val="0"/>
        <strike val="0"/>
        <color rgb="FFC00000"/>
        <sz val="10"/>
        <u val="none"/>
      </rPr>
      <t>额外云主机】</t>
    </r>
  </si>
  <si>
    <r>
      <rPr>
        <b val="0"/>
        <i val="0"/>
        <strike val="0"/>
        <color rgb="FF000000"/>
        <sz val="10"/>
      </rPr>
      <t>数据脱敏与水印高级版</t>
    </r>
    <r>
      <rPr>
        <b val="0"/>
        <i val="0"/>
        <strike val="0"/>
        <color rgb="FFC00000"/>
        <sz val="10"/>
      </rPr>
      <t>（提供数据脱敏与水印溯源能力，允许脱敏基本数据库+国产数据库）</t>
    </r>
  </si>
  <si>
    <r>
      <rPr>
        <b val="0"/>
        <i val="0"/>
        <strike val="0"/>
        <color rgb="FF000000"/>
        <sz val="10"/>
      </rPr>
      <t>数据脱敏与水印企业版</t>
    </r>
    <r>
      <rPr>
        <b val="0"/>
        <i val="0"/>
        <strike val="0"/>
        <color rgb="FFC00000"/>
        <sz val="10"/>
      </rPr>
      <t>（提供数据脱敏与水印溯源能力，允许脱敏基本数据库、国产数据库、大数据组件）</t>
    </r>
  </si>
  <si>
    <r>
      <rPr>
        <rFont val="等线"/>
        <charset val="134"/>
        <family val="3"/>
        <color rgb="FF000000"/>
        <sz val="10"/>
      </rPr>
      <t xml:space="preserve">提供网页防篡改功能。
</t>
    </r>
    <r>
      <rPr>
        <rFont val="等线"/>
        <charset val="134"/>
        <family val="3"/>
        <color rgb="FF000000"/>
        <sz val="10"/>
      </rPr>
      <t>必须购买主机安全标准版。</t>
    </r>
  </si>
  <si>
    <r>
      <rPr>
        <rFont val="微软雅黑"/>
        <charset val="134"/>
        <family val="2"/>
        <color rgb="FF000000"/>
        <sz val="10"/>
      </rPr>
      <t>按需版</t>
    </r>
    <r>
      <rPr>
        <rFont val="微软雅黑"/>
        <charset val="134"/>
        <family val="2"/>
        <color rgb="FFFF0000"/>
        <sz val="10"/>
      </rPr>
      <t>（自2024年9月10日起，不再支持按需版本的开通，存量用户可继续使用已创建的资源，并按照按需价格计费）</t>
    </r>
  </si>
  <si>
    <r>
      <rPr>
        <rFont val="微软雅黑"/>
        <b val="0"/>
        <i val="0"/>
        <strike val="0"/>
        <color rgb="FF000000"/>
        <sz val="10"/>
        <u val="none"/>
      </rPr>
      <t>日志审计（原生版）-标准版</t>
    </r>
    <r>
      <rPr>
        <rFont val="微软雅黑"/>
        <b val="0"/>
        <i val="0"/>
        <strike val="0"/>
        <color rgb="FFFF0000"/>
        <sz val="10"/>
        <u val="none"/>
      </rPr>
      <t>（自研池售卖，包含云主机和弹性IP价格）</t>
    </r>
  </si>
  <si>
    <r>
      <rPr>
        <rFont val="微软雅黑"/>
        <charset val="134"/>
        <family val="2"/>
        <color rgb="FF000000"/>
        <sz val="10"/>
      </rPr>
      <t>日志审计（原生版）-基础版</t>
    </r>
    <r>
      <rPr>
        <rFont val="微软雅黑"/>
        <charset val="134"/>
        <family val="2"/>
        <color rgb="FFFF0000"/>
        <sz val="10"/>
      </rPr>
      <t>（合营池售卖，主要配套购买云主机，需要弹性IP，参考官网云主机价格）</t>
    </r>
  </si>
  <si>
    <r>
      <rPr>
        <rFont val="微软雅黑"/>
        <charset val="134"/>
        <family val="2"/>
        <color rgb="FF000000"/>
        <sz val="10"/>
      </rPr>
      <t>云堡垒机（原生版）-标准版</t>
    </r>
    <r>
      <rPr>
        <rFont val="微软雅黑"/>
        <charset val="134"/>
        <family val="2"/>
        <color rgb="FFFF0000"/>
        <sz val="10"/>
      </rPr>
      <t>（自研池售卖，包含云主机价格）</t>
    </r>
  </si>
  <si>
    <r>
      <rPr>
        <rFont val="微软雅黑"/>
        <charset val="134"/>
        <family val="2"/>
        <color rgb="FF000000"/>
        <sz val="10"/>
      </rPr>
      <t xml:space="preserve">云堡垒机（原生版）-高级版
</t>
    </r>
    <r>
      <rPr>
        <rFont val="微软雅黑"/>
        <charset val="134"/>
        <family val="2"/>
        <color rgb="FFFF0000"/>
        <sz val="10"/>
      </rPr>
      <t>（合营池售卖，需要配套购买云主机，功能与企业版一致，需要弹性IP，参考官网云主机价格）</t>
    </r>
  </si>
  <si>
    <r>
      <rPr>
        <rFont val="微软雅黑"/>
        <charset val="134"/>
        <family val="2"/>
        <color rgb="FF000000"/>
        <sz val="10"/>
      </rPr>
      <t xml:space="preserve">云堡垒机（原生版）-企业版
</t>
    </r>
    <r>
      <rPr>
        <rFont val="微软雅黑"/>
        <charset val="134"/>
        <family val="2"/>
        <color rgb="FFFF0000"/>
        <sz val="10"/>
      </rPr>
      <t>（自研池售卖，包含云主机价格）</t>
    </r>
  </si>
  <si>
    <r>
      <rPr>
        <rFont val="微软雅黑"/>
        <b val="0"/>
        <i val="0"/>
        <strike val="0"/>
        <color rgb="FF000000"/>
        <sz val="10"/>
        <u val="none"/>
      </rPr>
      <t xml:space="preserve">基础版（3）
</t>
    </r>
    <r>
      <rPr>
        <rFont val="微软雅黑"/>
        <b val="0"/>
        <i val="0"/>
        <strike val="0"/>
        <color rgb="FFFF0000"/>
        <sz val="10"/>
        <u val="none"/>
      </rPr>
      <t>（自研池售卖，包含云主机和弹性IP价格）</t>
    </r>
  </si>
  <si>
    <r>
      <rPr>
        <rFont val="微软雅黑"/>
        <b val="0"/>
        <i val="0"/>
        <strike val="0"/>
        <color rgb="FF000000"/>
        <sz val="10"/>
        <u val="none"/>
      </rPr>
      <t xml:space="preserve">高级版（6）
</t>
    </r>
    <r>
      <rPr>
        <rFont val="微软雅黑"/>
        <b val="0"/>
        <i val="0"/>
        <strike val="0"/>
        <color rgb="FFFF0000"/>
        <sz val="10"/>
        <u val="none"/>
      </rPr>
      <t>（自研池售卖，包含云主机和弹性IP价格）</t>
    </r>
  </si>
  <si>
    <r>
      <rPr>
        <rFont val="微软雅黑"/>
        <b val="0"/>
        <i val="0"/>
        <strike val="0"/>
        <color rgb="FF000000"/>
        <sz val="10"/>
        <u val="none"/>
      </rPr>
      <t xml:space="preserve">企业版（12）
</t>
    </r>
    <r>
      <rPr>
        <rFont val="微软雅黑"/>
        <b val="0"/>
        <i val="0"/>
        <strike val="0"/>
        <color rgb="FFFF0000"/>
        <sz val="10"/>
        <u val="none"/>
      </rPr>
      <t>（自研池售卖，包含云主机和弹性IP价格）</t>
    </r>
  </si>
  <si>
    <r>
      <rPr>
        <rFont val="微软雅黑"/>
        <b val="0"/>
        <i val="0"/>
        <strike val="0"/>
        <color rgb="FF000000"/>
        <sz val="10"/>
        <u val="none"/>
      </rPr>
      <t xml:space="preserve">旗舰版（30）
</t>
    </r>
    <r>
      <rPr>
        <rFont val="微软雅黑"/>
        <b val="0"/>
        <i val="0"/>
        <strike val="0"/>
        <color rgb="FFFF0000"/>
        <sz val="10"/>
        <u val="none"/>
      </rPr>
      <t>（自研池售卖，包含云主机和弹性IP价格）</t>
    </r>
  </si>
  <si>
    <r>
      <rPr>
        <rFont val="微软雅黑"/>
        <charset val="134"/>
        <family val="2"/>
        <color rgb="FF000000"/>
        <sz val="10"/>
      </rPr>
      <t xml:space="preserve">资产扩展包（1）
</t>
    </r>
    <r>
      <rPr>
        <rFont val="微软雅黑"/>
        <charset val="134"/>
        <family val="2"/>
        <color rgb="FFFF0000"/>
        <sz val="10"/>
      </rPr>
      <t>（合营池售卖，支持购买3、6、9、12、15、18、21、24、27、30实例，需要配套购买云主机，需要弹性IP，参考官网云主机价格）</t>
    </r>
  </si>
  <si>
    <r>
      <rPr>
        <rFont val="微软雅黑"/>
        <charset val="134"/>
        <family val="2"/>
        <color rgb="FF000000"/>
        <sz val="10"/>
      </rPr>
      <t xml:space="preserve">存储扩容1TB
</t>
    </r>
    <r>
      <rPr>
        <rFont val="微软雅黑"/>
        <charset val="134"/>
        <family val="2"/>
        <color rgb="FFFF0000"/>
        <sz val="10"/>
      </rPr>
      <t>（自研池售卖，存储不够时使用）</t>
    </r>
  </si>
  <si>
    <r>
      <rPr>
        <rFont val="微软雅黑"/>
        <b val="1"/>
        <i val="0"/>
        <strike val="0"/>
        <color rgb="FFFF0000"/>
        <sz val="11"/>
        <u val="none"/>
      </rPr>
      <t>备注：</t>
    </r>
    <r>
      <rPr>
        <rFont val="微软雅黑"/>
        <b val="1"/>
        <i val="0"/>
        <strike val="0"/>
        <color rgb="FFFF0000"/>
        <sz val="11"/>
        <u val="none"/>
      </rPr>
      <t xml:space="preserve">
1、j列标红为六折营销活动，且六折营销活动穿透，前后项结算同比下降。</t>
    </r>
    <r>
      <rPr>
        <rFont val="微软雅黑"/>
        <b val="1"/>
        <i val="0"/>
        <strike val="0"/>
        <color rgb="FFFF0000"/>
        <sz val="11"/>
        <u val="none"/>
      </rPr>
      <t xml:space="preserve">
2、结算价格可能存在小数点问题，具体结算价格以系统为准。</t>
    </r>
  </si>
  <si>
    <r>
      <rPr>
        <rFont val="微软雅黑"/>
        <b val="0"/>
        <i val="0"/>
        <strike val="0"/>
        <color rgb="FF000000"/>
        <sz val="10"/>
        <u val="none"/>
      </rPr>
      <t>服务器安全卫士</t>
    </r>
    <r>
      <rPr>
        <rFont val="微软雅黑"/>
        <b val="0"/>
        <i val="0"/>
        <strike val="0"/>
        <color rgb="FFFF0000"/>
        <sz val="10"/>
        <u val="none"/>
      </rPr>
      <t>（已停止新购）</t>
    </r>
  </si>
  <si>
    <r>
      <rPr>
        <rFont val="微软雅黑"/>
        <b val="0"/>
        <i val="0"/>
        <strike val="0"/>
        <color rgb="FF000000"/>
        <sz val="10"/>
        <u val="none"/>
      </rPr>
      <t>网页防篡改</t>
    </r>
    <r>
      <rPr>
        <rFont val="微软雅黑"/>
        <b val="0"/>
        <i val="0"/>
        <strike val="0"/>
        <color rgb="FFFF0000"/>
        <sz val="10"/>
        <u val="none"/>
      </rPr>
      <t>（已下线）</t>
    </r>
  </si>
  <si>
    <r>
      <rPr>
        <rFont val="微软雅黑"/>
        <b val="0"/>
        <i val="0"/>
        <strike val="0"/>
        <color rgb="FF000000"/>
        <sz val="10"/>
        <u val="none"/>
      </rPr>
      <t>终端杀毒</t>
    </r>
    <r>
      <rPr>
        <rFont val="微软雅黑"/>
        <b val="0"/>
        <i val="0"/>
        <strike val="0"/>
        <color rgb="FFFF0000"/>
        <sz val="10"/>
        <u val="none"/>
      </rPr>
      <t>（已下线）</t>
    </r>
  </si>
  <si>
    <r>
      <rPr>
        <rFont val="微软雅黑"/>
        <b val="0"/>
        <i val="0"/>
        <strike val="0"/>
        <color rgb="FF000000"/>
        <sz val="10"/>
        <u val="none"/>
      </rPr>
      <t>微隔离防火墙</t>
    </r>
    <r>
      <rPr>
        <rFont val="微软雅黑"/>
        <b val="0"/>
        <i val="0"/>
        <strike val="0"/>
        <color rgb="FFFF0000"/>
        <sz val="10"/>
        <u val="none"/>
      </rPr>
      <t>（已下线）</t>
    </r>
  </si>
  <si>
    <r>
      <rPr>
        <rFont val="微软雅黑"/>
        <b val="0"/>
        <i val="0"/>
        <strike val="1"/>
        <color rgb="FF000000"/>
        <sz val="10"/>
        <u val="none"/>
      </rPr>
      <t>云下一代防火墙</t>
    </r>
    <r>
      <rPr>
        <rFont val="微软雅黑"/>
        <b val="0"/>
        <i val="0"/>
        <strike val="1"/>
        <color rgb="FFFF0000"/>
        <sz val="10"/>
        <u val="none"/>
      </rPr>
      <t>【报价时，需要添加云主机报价】</t>
    </r>
    <r>
      <rPr>
        <rFont val="微软雅黑"/>
        <b val="0"/>
        <i val="0"/>
        <strike val="0"/>
        <color rgb="FFFF0000"/>
        <sz val="10"/>
        <u val="none"/>
      </rPr>
      <t xml:space="preserve">
【该合作产品已转为</t>
    </r>
    <r>
      <rPr>
        <rFont val="微软雅黑"/>
        <b val="1"/>
        <i val="0"/>
        <strike val="0"/>
        <color rgb="FFFF0000"/>
        <sz val="10"/>
        <u val="none"/>
      </rPr>
      <t>受限销售</t>
    </r>
    <r>
      <rPr>
        <rFont val="微软雅黑"/>
        <b val="0"/>
        <i val="0"/>
        <strike val="0"/>
        <color rgb="FFFF0000"/>
        <sz val="10"/>
        <u val="none"/>
      </rPr>
      <t>，</t>
    </r>
    <r>
      <rPr>
        <rFont val="微软雅黑"/>
        <b val="1"/>
        <i val="0"/>
        <strike val="0"/>
        <color rgb="FFFF0000"/>
        <sz val="10"/>
        <u val="none"/>
      </rPr>
      <t>2025内将停止续订</t>
    </r>
    <r>
      <rPr>
        <rFont val="微软雅黑"/>
        <b val="0"/>
        <i val="0"/>
        <strike val="0"/>
        <color rgb="FFFF0000"/>
        <sz val="10"/>
        <u val="none"/>
      </rPr>
      <t>；BCP受理须安全产品线审核；新增需求可通过已上线的</t>
    </r>
    <r>
      <rPr>
        <rFont val="微软雅黑"/>
        <b val="1"/>
        <i val="0"/>
        <strike val="0"/>
        <color rgb="FFFF0000"/>
        <sz val="10"/>
        <u val="none"/>
      </rPr>
      <t>自研产品“云防火墙（原生版）”替代】</t>
    </r>
  </si>
  <si>
    <r>
      <rPr>
        <rFont val="微软雅黑"/>
        <charset val="134"/>
        <family val="2"/>
        <color rgb="FF000000"/>
        <sz val="10"/>
      </rPr>
      <t>安全专区</t>
    </r>
    <r>
      <rPr>
        <rFont val="微软雅黑"/>
        <charset val="134"/>
        <family val="2"/>
        <color rgb="FFFF0000"/>
        <sz val="10"/>
      </rPr>
      <t>【报价时需要增加云主机费用】</t>
    </r>
  </si>
  <si>
    <r>
      <rPr>
        <rFont val="微软雅黑"/>
        <b val="1"/>
        <i val="0"/>
        <strike val="0"/>
        <color rgb="FFC00000"/>
        <sz val="11"/>
        <u val="none"/>
      </rPr>
      <t>营销折扣与包年折扣不同时享有，二者取低。</t>
    </r>
    <r>
      <rPr>
        <rFont val="微软雅黑"/>
        <b val="0"/>
        <i val="0"/>
        <strike val="0"/>
        <color rgb="FF000000"/>
        <sz val="11"/>
        <u val="none"/>
      </rPr>
      <t xml:space="preserve">
举例1：客户订购1套2年的安全专区（营销折扣6折，两年包年7折）
结算价=标准价（月单价）*24*营销折扣*非一点结算价
=标准价（月单价）*24*0.6*0.55
=标准价（月单价）*24*0.33
举例2：客户订购1套3年的安全专区（营销折扣6折，三年包年5折）
结算价=标准价（月单价）*36*包年折扣*非一点结算价
=标准价（月单价）*36*0.5*0.55
=标准价（月单价）*36*0.275
</t>
    </r>
  </si>
  <si>
    <r>
      <rPr>
        <rFont val="微软雅黑"/>
        <charset val="134"/>
        <family val="2"/>
        <color rgb="FF000000"/>
        <sz val="10"/>
      </rPr>
      <t xml:space="preserve">态势感知
</t>
    </r>
    <r>
      <rPr>
        <rFont val="微软雅黑"/>
        <charset val="134"/>
        <family val="2"/>
        <color rgb="FFDE3C36"/>
        <sz val="10"/>
      </rPr>
      <t>【报价时，需要添加云主机报价】</t>
    </r>
  </si>
  <si>
    <r>
      <rPr>
        <rFont val="微软雅黑"/>
        <charset val="134"/>
        <family val="2"/>
        <color rgb="FF000000"/>
        <sz val="10"/>
      </rPr>
      <t xml:space="preserve">云堡垒机
</t>
    </r>
    <r>
      <rPr>
        <rFont val="微软雅黑"/>
        <charset val="134"/>
        <family val="2"/>
        <color rgb="FFDE3C36"/>
        <sz val="10"/>
      </rPr>
      <t>已经下线，请使用云堡垒机（原生版）</t>
    </r>
  </si>
  <si>
    <r>
      <rPr>
        <rFont val="微软雅黑"/>
        <charset val="134"/>
        <family val="2"/>
        <color rgb="FF000000"/>
        <sz val="10"/>
      </rPr>
      <t xml:space="preserve">日志审计
</t>
    </r>
    <r>
      <rPr>
        <rFont val="微软雅黑"/>
        <charset val="134"/>
        <family val="2"/>
        <color rgb="FFDE3C36"/>
        <sz val="10"/>
      </rPr>
      <t>已经下线，请使用日志审计（原生版）</t>
    </r>
  </si>
  <si>
    <r>
      <rPr>
        <rFont val="微软雅黑"/>
        <charset val="134"/>
        <family val="2"/>
        <color rgb="FF000000"/>
        <sz val="10"/>
      </rPr>
      <t xml:space="preserve">容器安全卫士
</t>
    </r>
    <r>
      <rPr>
        <rFont val="微软雅黑"/>
        <charset val="134"/>
        <family val="2"/>
        <color rgb="FFC00000"/>
        <sz val="10"/>
      </rPr>
      <t>（当前支持华东1、华北2、华南2、西南1,订购，其余4.0资源池可联系产品经理按需加载）</t>
    </r>
  </si>
  <si>
    <r>
      <rPr>
        <b val="0"/>
        <i val="0"/>
        <strike val="0"/>
        <color rgb="FF000000"/>
        <sz val="14"/>
        <u val="none"/>
      </rPr>
      <t>1、购买</t>
    </r>
    <r>
      <rPr>
        <b val="0"/>
        <i val="0"/>
        <strike val="0"/>
        <color rgb="FFC00000"/>
        <sz val="14"/>
        <u val="none"/>
      </rPr>
      <t>合作产品服务器安全卫士、终端杀毒、网页防篡改的存量用户如订购自研服务器安全卫士（原生版）产品可享受7折优惠，不限制订单类型。</t>
    </r>
    <r>
      <rPr>
        <b val="0"/>
        <i val="0"/>
        <strike val="0"/>
        <color rgb="FF000000"/>
        <sz val="14"/>
        <u val="none"/>
      </rPr>
      <t>除上述产品的存量客户外，其他客户不享受此活动 ；
2、存量转换客户的7折优惠省公司同比例降低结算价。</t>
    </r>
  </si>
  <si>
    <r>
      <rPr>
        <b val="0"/>
        <i val="0"/>
        <strike val="0"/>
        <color rgb="FF000000"/>
        <sz val="14"/>
        <u val="none"/>
      </rPr>
      <t>1、购买</t>
    </r>
    <r>
      <rPr>
        <b val="0"/>
        <i val="0"/>
        <strike val="0"/>
        <color rgb="FFC00000"/>
        <sz val="14"/>
        <u val="none"/>
      </rPr>
      <t>合作产品服务器安全卫士、终端杀毒、网页防篡改的存量用户如订购自研网页防篡改（原生版）产品可享受7折优惠，不限制订单类型。</t>
    </r>
    <r>
      <rPr>
        <b val="0"/>
        <i val="0"/>
        <strike val="0"/>
        <color rgb="FF000000"/>
        <sz val="14"/>
        <u val="none"/>
      </rPr>
      <t>除上述产品的存量客户外，其他客户不享受此活动 ；
2、存量转换客户的7折优惠省公司同比例降低结算价；</t>
    </r>
  </si>
  <si>
    <r>
      <rPr>
        <b val="0"/>
        <i val="0"/>
        <strike val="0"/>
        <color rgb="FFFF0000"/>
        <sz val="14"/>
        <u val="none"/>
      </rPr>
      <t>2024年12月1日-2025年6月30日</t>
    </r>
    <r>
      <rPr>
        <b val="0"/>
        <i val="0"/>
        <strike val="0"/>
        <color rgb="FFFF0000"/>
        <sz val="14"/>
        <u val="none"/>
      </rPr>
      <t xml:space="preserve">
（活动已到期）</t>
    </r>
  </si>
  <si>
    <r>
      <rPr>
        <b val="0"/>
        <i val="0"/>
        <strike val="0"/>
        <color rgb="FF000000"/>
        <sz val="14"/>
        <u val="none"/>
      </rPr>
      <t>1、购买</t>
    </r>
    <r>
      <rPr>
        <b val="0"/>
        <i val="0"/>
        <strike val="0"/>
        <color rgb="FFC00000"/>
        <sz val="14"/>
        <u val="none"/>
      </rPr>
      <t>合作产品日志审计的存量用户如订购自研日志审计（原生版）产品可享受6折优惠,不限制订单类型。</t>
    </r>
    <r>
      <rPr>
        <b val="0"/>
        <i val="0"/>
        <strike val="0"/>
        <color rgb="FF000000"/>
        <sz val="14"/>
        <u val="none"/>
      </rPr>
      <t>除合作产品日志审计的存量客户外，其他客户不享受此活动 ；
2、存量转换客户的6折优惠省公司同比例降低结算价；</t>
    </r>
  </si>
  <si>
    <r>
      <rPr>
        <b val="0"/>
        <i val="0"/>
        <strike val="0"/>
        <color rgb="FF000000"/>
        <sz val="14"/>
        <u val="none"/>
      </rPr>
      <t>1、购买</t>
    </r>
    <r>
      <rPr>
        <b val="0"/>
        <i val="0"/>
        <strike val="0"/>
        <color rgb="FFC00000"/>
        <sz val="14"/>
        <u val="none"/>
      </rPr>
      <t>合作产品堡垒机的存量用户如订购自研云堡垒机（原生版）产品可享受6折优惠,不限制订单类型。</t>
    </r>
    <r>
      <rPr>
        <b val="0"/>
        <i val="0"/>
        <strike val="0"/>
        <color rgb="FF000000"/>
        <sz val="14"/>
        <u val="none"/>
      </rPr>
      <t>除合作产品堡垒机的存量客户外，其他客户不享受此活动 ；
2、存量转换客户的6折优惠省公司同比例降低结算价；</t>
    </r>
  </si>
  <si>
    <r>
      <rPr>
        <b val="0"/>
        <i val="0"/>
        <strike val="0"/>
        <color rgb="FF000000"/>
        <sz val="11"/>
      </rPr>
      <t xml:space="preserve">产品部收集给前场大区发的，修改部分。
</t>
    </r>
    <r>
      <rPr>
        <rFont val="微软雅黑"/>
        <b val="0"/>
        <i val="0"/>
        <strike val="0"/>
        <color rgb="FF000000"/>
        <sz val="11"/>
      </rPr>
      <t>已上线产品清单-（合营、自研、合作）</t>
    </r>
    <r>
      <rPr>
        <rFont val="微软雅黑"/>
        <b val="1"/>
        <i val="0"/>
        <strike val="0"/>
        <color rgb="FFFF0000"/>
        <sz val="11"/>
      </rPr>
      <t xml:space="preserve">
说明：该清单产品应为独立产品，不能是几个产品叠加的组合或为解决方案中的某个支撑能力。产品售卖时有独立的计费项，且从功能上可以区别于其他产品。</t>
    </r>
  </si>
  <si>
    <r>
      <rPr>
        <rFont val="Helvetica Neue"/>
        <b val="0"/>
        <i val="0"/>
        <strike val="0"/>
        <color rgb="FF175CEB"/>
        <sz val="11"/>
        <u/>
      </rPr>
      <t>wangm60@chinatelecom.cn</t>
    </r>
  </si>
  <si>
    <r>
      <rPr>
        <rFont val="Helvetica Neue"/>
        <b val="0"/>
        <i val="0"/>
        <strike val="0"/>
        <color rgb="FF175CEB"/>
        <sz val="11"/>
        <u/>
      </rPr>
      <t>wangm60@chinatelecom.cn</t>
    </r>
  </si>
  <si>
    <r>
      <rPr>
        <rFont val="Helvetica Neue"/>
        <b val="0"/>
        <i val="0"/>
        <strike val="0"/>
        <color rgb="FF175CEB"/>
        <sz val="11"/>
        <u/>
      </rPr>
      <t>wangm60@chinatelecom.cn</t>
    </r>
  </si>
  <si>
    <r>
      <rPr>
        <rFont val="Helvetica Neue"/>
        <b val="0"/>
        <i val="0"/>
        <strike val="0"/>
        <color rgb="FF175CEB"/>
        <sz val="11"/>
        <u/>
      </rPr>
      <t>wangm60@chinatelecom.cn</t>
    </r>
  </si>
  <si>
    <r>
      <rPr>
        <rFont val="Helvetica Neue"/>
        <b val="0"/>
        <i val="0"/>
        <strike val="0"/>
        <color rgb="FF175CEB"/>
        <sz val="11"/>
        <u/>
      </rPr>
      <t>wangm60@chinatelecom.cn</t>
    </r>
  </si>
  <si>
    <r>
      <rPr>
        <b val="0"/>
        <i val="0"/>
        <strike val="0"/>
        <color rgb="FF175CEB"/>
        <sz val="10"/>
        <u/>
      </rPr>
      <t>changsq@chinatelecom.cn</t>
    </r>
  </si>
  <si>
    <r>
      <rPr>
        <rFont val="微软雅黑"/>
        <b val="0"/>
        <i val="0"/>
        <strike val="0"/>
        <color rgb="FF000000"/>
        <sz val="11"/>
        <u/>
      </rPr>
      <t>lipq@chinatelecom.cn</t>
    </r>
  </si>
  <si>
    <r>
      <rPr>
        <b val="0"/>
        <i val="0"/>
        <strike val="0"/>
        <color rgb="FF175CEB"/>
        <sz val="10"/>
        <u/>
      </rPr>
      <t>changsq@chinatelecom.cn</t>
    </r>
  </si>
  <si>
    <r>
      <rPr>
        <b val="0"/>
        <i val="0"/>
        <strike val="0"/>
        <color rgb="FF175CEB"/>
        <sz val="11"/>
        <u/>
      </rPr>
      <t xml:space="preserve"> liurx4@chinatelecom.cn</t>
    </r>
  </si>
  <si>
    <r>
      <rPr>
        <rFont val="Helvetica Neue"/>
        <b val="0"/>
        <i val="0"/>
        <strike val="0"/>
        <color rgb="FF175CEB"/>
        <sz val="11"/>
        <u/>
      </rPr>
      <t>wangyy70@chinatelecom.cn</t>
    </r>
  </si>
  <si>
    <r>
      <rPr>
        <rFont val="Helvetica Neue"/>
        <b val="0"/>
        <i val="0"/>
        <strike val="0"/>
        <color rgb="FF175CEB"/>
        <sz val="11"/>
        <u/>
      </rPr>
      <t>wangyy70@chinatelecom.cn</t>
    </r>
  </si>
  <si>
    <r>
      <rPr>
        <rFont val="Helvetica Neue"/>
        <b val="0"/>
        <i val="0"/>
        <strike val="0"/>
        <color rgb="FF175CEB"/>
        <sz val="10"/>
        <u/>
      </rPr>
      <t>changsq@chinatelecom.cn</t>
    </r>
  </si>
  <si>
    <r>
      <rPr>
        <rFont val="Helvetica Neue"/>
        <b val="0"/>
        <i val="0"/>
        <strike val="0"/>
        <color rgb="FF175CEB"/>
        <sz val="11"/>
        <u/>
      </rPr>
      <t>songxf2@chinatelecom.cn</t>
    </r>
  </si>
  <si>
    <r>
      <rPr>
        <rFont val="Helvetica Neue"/>
        <b val="0"/>
        <i val="0"/>
        <strike val="0"/>
        <color rgb="FF175CEB"/>
        <sz val="11"/>
        <u/>
      </rPr>
      <t>songxf2@chinatelecom.cn</t>
    </r>
  </si>
  <si>
    <r>
      <rPr>
        <rFont val="Helvetica Neue"/>
        <b val="0"/>
        <i val="0"/>
        <strike val="0"/>
        <color rgb="FF175CEB"/>
        <sz val="11"/>
        <u/>
      </rPr>
      <t>songxf2@chinatelecom.cn</t>
    </r>
  </si>
  <si>
    <r>
      <rPr>
        <rFont val="Helvetica Neue"/>
        <b val="0"/>
        <i val="0"/>
        <strike val="0"/>
        <color rgb="FF175CEB"/>
        <sz val="11"/>
        <u/>
      </rPr>
      <t>liulu1@chinatelecom.cn</t>
    </r>
  </si>
  <si>
    <r>
      <rPr>
        <rFont val="Helvetica Neue"/>
        <b val="0"/>
        <i val="0"/>
        <strike val="0"/>
        <color rgb="FF000000"/>
        <sz val="11"/>
        <u val="none"/>
      </rPr>
      <t xml:space="preserve">云密评专区
</t>
    </r>
    <r>
      <rPr>
        <rFont val="Helvetica Neue"/>
        <b val="0"/>
        <i val="0"/>
        <strike val="0"/>
        <color rgb="FFC00000"/>
        <sz val="11"/>
        <u val="none"/>
      </rPr>
      <t>（内部非一点结算价在非一点结算基础上*0.85）</t>
    </r>
  </si>
  <si>
    <r>
      <rPr>
        <rFont val="Helvetica Neue"/>
        <b val="0"/>
        <i val="0"/>
        <strike val="0"/>
        <color rgb="FF000000"/>
        <sz val="10"/>
        <u val="none"/>
      </rPr>
      <t>云密评专区（混合云版）</t>
    </r>
    <r>
      <rPr>
        <rFont val="Helvetica Neue"/>
        <b val="0"/>
        <i val="0"/>
        <strike val="0"/>
        <color rgb="FFC00000"/>
        <sz val="10"/>
        <u val="none"/>
      </rPr>
      <t>（内部非一点结算价在非一点结算基础上*0.85）</t>
    </r>
  </si>
  <si>
    <r>
      <rPr>
        <rFont val="Helvetica Neue"/>
        <b val="0"/>
        <i val="0"/>
        <strike val="0"/>
        <color rgb="FF000000"/>
        <sz val="10"/>
        <u val="none"/>
      </rPr>
      <t>云密评专区（混合云版）</t>
    </r>
    <r>
      <rPr>
        <rFont val="Helvetica Neue"/>
        <b val="0"/>
        <i val="0"/>
        <strike val="0"/>
        <color rgb="FFC00000"/>
        <sz val="10"/>
        <u val="none"/>
      </rPr>
      <t>（标准资费不打折，内部非一点结算价在非一点结算基础上*0.85）</t>
    </r>
  </si>
  <si>
    <r>
      <rPr>
        <rFont val="Helvetica Neue"/>
        <b val="0"/>
        <i val="0"/>
        <strike val="0"/>
        <color rgb="FF000000"/>
        <sz val="11"/>
        <u val="none"/>
      </rPr>
      <t xml:space="preserve">云密评专区
</t>
    </r>
    <r>
      <rPr>
        <rFont val="Helvetica Neue"/>
        <b val="0"/>
        <i val="0"/>
        <strike val="0"/>
        <color rgb="FFC00000"/>
        <sz val="11"/>
        <u val="none"/>
      </rPr>
      <t>（标准资费不打折，内部非一点结算价在非一点结算基础上*0.85）</t>
    </r>
  </si>
  <si>
    <r>
      <rPr>
        <rFont val="Helvetica Neue"/>
        <b val="0"/>
        <i val="0"/>
        <strike val="0"/>
        <color rgb="FF000000"/>
        <sz val="11"/>
        <u val="none"/>
      </rPr>
      <t xml:space="preserve">云密评专区
</t>
    </r>
    <r>
      <rPr>
        <rFont val="Helvetica Neue"/>
        <b val="0"/>
        <i val="0"/>
        <strike val="0"/>
        <color rgb="FFC00000"/>
        <sz val="11"/>
        <u val="none"/>
      </rPr>
      <t>（标准资费不打折，内部非一点结算价在非一点结算基础上*0.85，咨询服务和测评服务不享受）</t>
    </r>
  </si>
  <si>
    <r>
      <rPr>
        <rFont val="Helvetica Neue"/>
        <b val="0"/>
        <i val="0"/>
        <strike val="0"/>
        <color rgb="FF000000"/>
        <sz val="10"/>
        <u val="none"/>
      </rPr>
      <t>云密评专区（混合云版）</t>
    </r>
    <r>
      <rPr>
        <rFont val="Helvetica Neue"/>
        <b val="0"/>
        <i val="0"/>
        <strike val="0"/>
        <color rgb="FFC00000"/>
        <sz val="10"/>
        <u val="none"/>
      </rPr>
      <t>（标准资费不打折，内部非一点结算价在非一点结算基础上*0.85，咨询服务、测评、维保服务不享受）</t>
    </r>
  </si>
  <si>
    <r>
      <rPr>
        <rFont val="Helvetica Neue"/>
        <b val="0"/>
        <i val="0"/>
        <strike val="0"/>
        <color rgb="FF000000"/>
        <sz val="10"/>
        <u val="none"/>
      </rPr>
      <t>云密评专区（混合云版）</t>
    </r>
    <r>
      <rPr>
        <rFont val="Helvetica Neue"/>
        <b val="0"/>
        <i val="0"/>
        <strike val="0"/>
        <color rgb="FFC00000"/>
        <sz val="10"/>
        <u val="none"/>
      </rPr>
      <t>（标准资费不打折，内部非一点结算价在非一点结算基础上*0.85，咨询服务、测评、改造、维保服务不享受）</t>
    </r>
  </si>
</sst>
</file>

<file path=xl/styles.xml><?xml version="1.0" encoding="utf-8"?>
<styleSheet xmlns="http://schemas.openxmlformats.org/spreadsheetml/2006/main">
  <numFmts count="5">
    <numFmt numFmtId="300" formatCode="0.00_);[Red]\(0.00\)"/>
    <numFmt numFmtId="301" formatCode="0.00_);[Red](0.00)"/>
    <numFmt numFmtId="302" formatCode="0.000_);[Red](0.000)"/>
    <numFmt numFmtId="303" formatCode="General"/>
    <numFmt numFmtId="304" formatCode="0.00%"/>
  </numFmts>
  <fonts count="68">
    <font>
      <name val="Helvetica Neue"/>
      <charset val="134"/>
      <color rgb="FF000000"/>
      <sz val="10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微软雅黑"/>
      <charset val="134"/>
      <family val="2"/>
      <b val="1"/>
      <color theme="1"/>
      <sz val="10"/>
    </font>
    <font>
      <name val="微软雅黑"/>
      <charset val="134"/>
      <family val="2"/>
      <b val="1"/>
      <color rgb="FF000000"/>
      <sz val="10"/>
    </font>
    <font>
      <name val="微软雅黑"/>
      <charset val="134"/>
      <family val="2"/>
      <b val="1"/>
      <color rgb="FFDE3C36"/>
      <sz val="12"/>
    </font>
    <font>
      <name val="微软雅黑"/>
      <charset val="134"/>
      <family val="2"/>
      <b val="1"/>
      <color theme="1"/>
      <sz val="12"/>
    </font>
    <font>
      <name val="微软雅黑"/>
      <charset val="134"/>
      <family val="2"/>
      <color rgb="FF000000"/>
      <sz val="10"/>
    </font>
    <font>
      <name val="微软雅黑"/>
      <charset val="134"/>
      <family val="2"/>
      <sz val="10"/>
    </font>
    <font>
      <name val="微软雅黑"/>
      <charset val="134"/>
      <family val="2"/>
      <color rgb="FFFF0000"/>
      <sz val="10"/>
    </font>
    <font>
      <charset val="134"/>
      <family val="2"/>
      <color rgb="FF000000"/>
    </font>
    <font>
      <name val="Helvetica Neue"/>
      <color rgb="FF000000"/>
      <sz val="10"/>
    </font>
    <font>
      <name val="Helvetica Neue"/>
      <family val="2"/>
      <color rgb="FF000000"/>
      <sz val="10"/>
    </font>
    <font>
      <name val="微软雅黑"/>
      <charset val="134"/>
      <family val="2"/>
      <color theme="1"/>
      <sz val="10"/>
    </font>
    <font>
      <name val="微软雅黑"/>
      <charset val="134"/>
      <family val="2"/>
    </font>
    <font>
      <name val="Helvetica Neue"/>
      <sz val="11"/>
    </font>
    <font>
      <name val="Helvetica Neue"/>
      <charset val="134"/>
      <family val="2"/>
      <sz val="11"/>
    </font>
    <font>
      <charset val="134"/>
      <family val="2"/>
    </font>
    <font>
      <name val="微软雅黑"/>
      <color rgb="FF000000"/>
      <sz val="10"/>
    </font>
    <font>
      <name val="微软雅黑"/>
      <color theme="1"/>
      <sz val="10"/>
    </font>
    <font>
      <name val="微软雅黑"/>
    </font>
    <font/>
    <font>
      <name val="Helvetica Neue"/>
      <color rgb="FF000000"/>
      <sz val="11"/>
    </font>
    <font>
      <charset val="134"/>
      <family val="2"/>
      <sz val="10"/>
    </font>
    <font>
      <charset val="134"/>
      <family val="2"/>
      <color rgb="FFFF0000"/>
    </font>
    <font>
      <name val="微软雅黑"/>
      <charset val="134"/>
      <family val="2"/>
      <b val="1"/>
    </font>
    <font>
      <sz val="10"/>
    </font>
    <font/>
    <font>
      <name val="Helvetica Neue"/>
      <sz val="10"/>
    </font>
    <font>
      <name val="微软雅黑"/>
      <sz val="10"/>
    </font>
    <font>
      <name val="等线"/>
      <charset val="134"/>
      <family val="2"/>
      <sz val="10"/>
    </font>
    <font>
      <name val="等线"/>
      <charset val="134"/>
      <family val="3"/>
      <sz val="10"/>
    </font>
    <font>
      <name val="等线"/>
      <charset val="134"/>
      <family val="2"/>
    </font>
    <font>
      <name val="等线"/>
      <charset val="134"/>
      <family val="2"/>
      <color rgb="FF000000"/>
      <sz val="10"/>
    </font>
    <font>
      <name val="Helvetica Neue"/>
      <family val="2"/>
      <sz val="11"/>
    </font>
    <font>
      <name val="Helvetica Neue"/>
      <charset val="134"/>
      <color rgb="FF000000"/>
      <sz val="10"/>
    </font>
    <font>
      <sz val="12"/>
    </font>
    <font>
      <name val="Helvetica Neue"/>
    </font>
    <font>
      <family val="2"/>
    </font>
    <font>
      <name val="Microsoft YaHei"/>
      <sz val="10"/>
    </font>
    <font>
      <name val="Microsoft YaHei"/>
      <sz val="10"/>
    </font>
    <font>
      <name val="Helvetica Neue"/>
    </font>
    <font>
      <name val="微软雅黑"/>
      <charset val="134"/>
      <family val="2"/>
      <b val="1"/>
      <color rgb="FFFF0000"/>
      <sz val="11"/>
    </font>
    <font>
      <name val="微软雅黑"/>
      <charset val="134"/>
      <family val="2"/>
      <b val="1"/>
      <color theme="1"/>
      <sz val="11"/>
    </font>
    <font>
      <name val="微软雅黑"/>
      <charset val="134"/>
      <family val="2"/>
      <color rgb="FF000000"/>
    </font>
    <font>
      <name val="Helvetica Neue"/>
      <charset val="134"/>
      <family val="2"/>
      <sz val="10"/>
    </font>
    <font>
      <name val="微软雅黑"/>
      <charset val="134"/>
      <family val="2"/>
      <strike val="1"/>
      <color rgb="FF000000"/>
      <sz val="10"/>
    </font>
    <font>
      <name val="微软雅黑"/>
      <charset val="134"/>
      <family val="2"/>
      <color rgb="FF000000"/>
      <sz val="11"/>
    </font>
    <font>
      <name val="微软雅黑"/>
      <charset val="134"/>
      <family val="2"/>
      <color rgb="FF000000"/>
      <sz val="10"/>
    </font>
    <font>
      <name val="Helvetica Neue"/>
      <sz val="11"/>
    </font>
    <font/>
    <font>
      <name val="Helvetica Neue"/>
      <sz val="10"/>
    </font>
    <font/>
    <font>
      <sz val="10"/>
    </font>
    <font>
      <name val="Helvetica Neue"/>
      <charset val="134"/>
      <family val="2"/>
      <sz val="11"/>
    </font>
    <font>
      <charset val="134"/>
      <family val="2"/>
    </font>
    <font>
      <name val="微软雅黑"/>
      <charset val="134"/>
      <family val="2"/>
    </font>
    <font>
      <name val="微软雅黑"/>
    </font>
    <font>
      <name val="Helvetica Neue"/>
      <charset val="134"/>
      <family val="3"/>
      <b val="1"/>
      <color rgb="FF000000"/>
      <sz val="10"/>
      <scheme val="minor"/>
    </font>
    <font>
      <b val="1"/>
      <color rgb="FFFFFFFF"/>
      <sz val="14"/>
    </font>
    <font>
      <sz val="14"/>
    </font>
    <font>
      <b val="1"/>
      <color rgb="FFFFFFFF"/>
      <sz val="11"/>
    </font>
    <font>
      <color rgb="FFFFFFFF"/>
      <sz val="11"/>
    </font>
    <font>
      <sz val="11"/>
    </font>
    <font>
      <sz val="11"/>
      <u/>
    </font>
    <font>
      <name val="等线"/>
      <sz val="11"/>
      <u/>
    </font>
    <font>
      <name val="Microsoft YaHei"/>
    </font>
    <font>
      <name val="Microsoft YaHei"/>
      <color rgb="FFC00000"/>
      <sz val="10"/>
    </font>
  </fonts>
  <fills count="30">
    <fill>
      <patternFill patternType="none"/>
    </fill>
    <fill>
      <patternFill patternType="gray125"/>
    </fill>
    <fill>
      <patternFill patternType="solid">
        <fgColor theme="0" tint="-0.149907"/>
        <bgColor indexed="64"/>
      </patternFill>
    </fill>
    <fill>
      <patternFill patternType="solid">
        <fgColor rgb="FF8CDDFA"/>
      </patternFill>
    </fill>
    <fill>
      <patternFill patternType="solid">
        <fgColor theme="6" tint="0.399915"/>
        <bgColor indexed="64"/>
      </patternFill>
    </fill>
    <fill>
      <patternFill patternType="none"/>
    </fill>
    <fill>
      <patternFill patternType="none">
        <fgColor auto="1"/>
        <bgColor auto="1"/>
      </patternFill>
    </fill>
    <fill>
      <patternFill patternType="none"/>
    </fill>
    <fill>
      <patternFill patternType="solid">
        <fgColor rgb="FFFFFFFF"/>
      </patternFill>
    </fill>
    <fill/>
    <fill>
      <patternFill patternType="solid">
        <fgColor rgb="FFFFFFFF"/>
        <bgColor auto="1"/>
      </patternFill>
    </fill>
    <fill>
      <patternFill patternType="solid">
        <fgColor rgb="FF939393"/>
      </patternFill>
    </fill>
    <fill>
      <patternFill patternType="solid">
        <fgColor rgb="FFA5A5A5"/>
      </patternFill>
    </fill>
    <fill/>
    <fill>
      <patternFill patternType="solid">
        <fgColor rgb="FFFFFFFF"/>
        <bgColor rgb="FF000000"/>
      </patternFill>
    </fill>
    <fill>
      <patternFill patternType="none"/>
    </fill>
    <fill>
      <patternFill patternType="none">
        <fgColor auto="1"/>
        <bgColor auto="1"/>
      </patternFill>
    </fill>
    <fill>
      <patternFill patternType="solid">
        <fgColor theme="6" tint="0.399976"/>
        <bgColor indexed="64"/>
      </patternFill>
    </fill>
    <fill>
      <patternFill patternType="solid">
        <fgColor rgb="FFA5A5A5"/>
      </patternFill>
    </fill>
    <fill>
      <patternFill patternType="solid">
        <fgColor rgb="FFD8D8D8"/>
        <bgColor auto="1"/>
      </patternFill>
    </fill>
    <fill>
      <patternFill patternType="solid">
        <fgColor rgb="FFD8D8D8"/>
      </patternFill>
    </fill>
    <fill>
      <patternFill patternType="solid">
        <fgColor rgb="FFD8D8D8"/>
      </patternFill>
    </fill>
    <fill>
      <patternFill patternType="solid">
        <fgColor theme="2" tint="-0.0999481"/>
        <bgColor indexed="64"/>
      </patternFill>
    </fill>
    <fill>
      <patternFill patternType="solid">
        <fgColor rgb="FFC00000"/>
      </patternFill>
    </fill>
    <fill>
      <patternFill patternType="solid">
        <fgColor rgb="FFC00000"/>
      </patternFill>
    </fill>
    <fill>
      <patternFill patternType="solid">
        <fgColor rgb="FFBFBFBF"/>
      </patternFill>
    </fill>
    <fill>
      <patternFill patternType="solid">
        <fgColor rgb="FF4472C4"/>
        <bgColor auto="1"/>
      </patternFill>
    </fill>
    <fill>
      <patternFill patternType="solid">
        <fgColor rgb="FFFFFF00"/>
        <bgColor auto="1"/>
      </patternFill>
    </fill>
    <fill/>
    <fill>
      <patternFill patternType="solid">
        <fgColor rgb="FFBFBFBF"/>
      </patternFill>
    </fill>
  </fills>
  <borders count="8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top style="thin">
        <color rgb="FF000000"/>
      </top>
      <bottom style="thin">
        <color rgb="FF000000"/>
      </bottom>
      <diagonal/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diagonal/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/>
    <border>
      <left style="thin">
        <color rgb="FF000000"/>
      </left>
      <right style="thin">
        <color rgb="FF000000"/>
      </right>
      <top style="thin">
        <color rgb="FF000000"/>
      </top>
      <diagonal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diagonal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/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/>
      <right style="thin">
        <color rgb="FF000000"/>
      </right>
      <bottom/>
      <diagonal/>
    </border>
    <border>
      <left style="thin">
        <color rgb="FF000000"/>
      </left>
      <right style="thin">
        <color rgb="FF000000"/>
      </right>
      <bottom style="thin">
        <color rgb="FF000000"/>
      </bottom>
      <diagonal/>
    </border>
    <border>
      <right style="thin">
        <color rgb="FF000000"/>
      </right>
      <bottom style="thin">
        <color rgb="FF000000"/>
      </bottom>
      <diagonal/>
    </border>
    <border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top/>
      <diagonal/>
    </border>
    <border>
      <top/>
    </border>
    <border>
      <right style="thin">
        <color rgb="FF000000"/>
      </right>
      <top/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top/>
      <bottom/>
    </border>
    <border>
      <left/>
    </border>
    <border/>
    <border/>
    <border>
      <left style="thin">
        <color rgb="FF000000"/>
      </left>
    </border>
    <border/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top style="thin">
        <color rgb="FF000000"/>
      </top>
      <bottom style="thin">
        <color rgb="FF000000"/>
      </bottom>
      <diagonal/>
    </border>
    <border>
      <left/>
      <top/>
      <bottom style="thin">
        <color rgb="FF000000"/>
      </bottom>
      <diagonal/>
    </border>
    <border>
      <left/>
      <top/>
      <bottom style="thin">
        <color rgb="FF000000"/>
      </bottom>
    </border>
    <border diagonalUp="1" diagonalDown="1">
      <left style="thin">
        <color rgb="FF000000"/>
      </left>
      <top style="thin">
        <color rgb="FF000000"/>
      </top>
      <bottom style="thin">
        <color rgb="FF000000"/>
      </bottom>
      <diagonal/>
    </border>
  </borders>
  <cellStyleXfs>
    <xf numFmtId="303" fontId="35" fillId="0" borderId="45" xfId="0">
      <alignment vertical="center"/>
    </xf>
  </cellStyleXfs>
  <cellXfs count="915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303" fontId="3" fillId="2" borderId="1" xfId="0" applyFont="1" applyFill="1" applyBorder="1" applyAlignment="1">
      <alignment horizontal="center" vertical="center" wrapText="1"/>
    </xf>
    <xf numFmtId="303" fontId="4" fillId="2" borderId="1" xfId="0" applyFont="1" applyFill="1" applyBorder="1" applyAlignment="1">
      <alignment horizontal="center" vertical="center" wrapText="1"/>
    </xf>
    <xf numFmtId="300" fontId="4" fillId="2" borderId="1" xfId="0" applyNumberFormat="1" applyFont="1" applyFill="1" applyBorder="1" applyAlignment="1">
      <alignment horizontal="center" vertical="center" wrapText="1"/>
    </xf>
    <xf numFmtId="10" fontId="3" fillId="3" borderId="1" xfId="0" applyNumberFormat="1" applyFont="1" applyFill="1" applyBorder="1" applyAlignment="1">
      <alignment horizontal="center" vertical="center" wrapText="1"/>
    </xf>
    <xf numFmtId="300" fontId="3" fillId="2" borderId="1" xfId="0" applyNumberFormat="1" applyFont="1" applyFill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left" vertical="center" wrapText="1"/>
    </xf>
    <xf numFmtId="303" fontId="6" fillId="4" borderId="1" xfId="0" applyFont="1" applyFill="1" applyBorder="1" applyAlignment="1">
      <alignment horizontal="left" vertical="center" wrapText="1"/>
    </xf>
    <xf numFmtId="303" fontId="7" fillId="5" borderId="2" xfId="0" applyFont="1" applyFill="1" applyBorder="1" applyAlignment="1">
      <alignment horizontal="center" vertical="center" wrapText="1"/>
    </xf>
    <xf numFmtId="0" fontId="7" fillId="5" borderId="2" xfId="0" applyNumberFormat="1" applyFont="1" applyFill="1" applyBorder="1" applyAlignment="1">
      <alignment horizontal="left" vertical="center" wrapText="1"/>
    </xf>
    <xf numFmtId="303" fontId="7" fillId="5" borderId="1" xfId="0" applyFont="1" applyFill="1" applyBorder="1" applyAlignment="1">
      <alignment horizontal="center" vertical="center" wrapText="1"/>
    </xf>
    <xf numFmtId="303" fontId="8" fillId="5" borderId="1" xfId="0" applyFont="1" applyFill="1" applyBorder="1" applyAlignment="1">
      <alignment horizontal="center" vertical="center" wrapText="1"/>
    </xf>
    <xf numFmtId="300" fontId="7" fillId="5" borderId="1" xfId="0" applyNumberFormat="1" applyFont="1" applyFill="1" applyBorder="1" applyAlignment="1">
      <alignment horizontal="center" vertical="center" wrapText="1"/>
    </xf>
    <xf numFmtId="10" fontId="9" fillId="5" borderId="1" xfId="0" applyNumberFormat="1" applyFont="1" applyFill="1" applyBorder="1" applyAlignment="1">
      <alignment horizontal="center" vertical="center" wrapText="1"/>
    </xf>
    <xf numFmtId="9" fontId="7" fillId="5" borderId="1" xfId="0" applyNumberFormat="1" applyFont="1" applyFill="1" applyBorder="1" applyAlignment="1">
      <alignment horizontal="center" vertical="center" wrapText="1"/>
    </xf>
    <xf numFmtId="303" fontId="35" fillId="0" borderId="3" xfId="0" applyBorder="1">
      <alignment vertical="center"/>
    </xf>
    <xf numFmtId="10" fontId="7" fillId="5" borderId="1" xfId="0" applyNumberFormat="1" applyFont="1" applyFill="1" applyBorder="1" applyAlignment="1">
      <alignment horizontal="center" vertical="center" wrapText="1"/>
    </xf>
    <xf numFmtId="303" fontId="8" fillId="5" borderId="2" xfId="0" applyFont="1" applyFill="1" applyBorder="1" applyAlignment="1">
      <alignment horizontal="center" vertical="center" wrapText="1"/>
    </xf>
    <xf numFmtId="303" fontId="7" fillId="6" borderId="1" xfId="0" applyFont="1" applyFill="1" applyBorder="1" applyAlignment="1">
      <alignment horizontal="center" vertical="center" wrapText="1"/>
    </xf>
    <xf numFmtId="300" fontId="7" fillId="6" borderId="1" xfId="0" applyNumberFormat="1" applyFont="1" applyFill="1" applyBorder="1" applyAlignment="1">
      <alignment horizontal="center" vertical="center" wrapText="1"/>
    </xf>
    <xf fontId="8" fillId="7" borderId="1" xfId="0">
      <alignment horizontal="center" vertical="center" wrapText="1"/>
    </xf>
    <xf fontId="7" fillId="7" borderId="1" xfId="0">
      <alignment horizontal="center" vertical="center" wrapText="1"/>
    </xf>
    <xf numFmtId="303" fontId="7" fillId="5" borderId="4" xfId="0" applyFont="1" applyFill="1" applyBorder="1" applyAlignment="1">
      <alignment horizontal="center" vertical="center" wrapText="1"/>
    </xf>
    <xf numFmtId="0" fontId="7" fillId="5" borderId="4" xfId="0" applyNumberFormat="1" applyFont="1" applyFill="1" applyBorder="1" applyAlignment="1">
      <alignment horizontal="left" vertical="center" wrapText="1"/>
    </xf>
    <xf numFmtId="303" fontId="8" fillId="5" borderId="4" xfId="0" applyFont="1" applyFill="1" applyBorder="1" applyAlignment="1">
      <alignment horizontal="center" vertical="center" wrapText="1"/>
    </xf>
    <xf numFmtId="303" fontId="7" fillId="5" borderId="5" xfId="0" applyFont="1" applyFill="1" applyBorder="1" applyAlignment="1">
      <alignment horizontal="center" vertical="center" wrapText="1"/>
    </xf>
    <xf fontId="8" fillId="5" borderId="1" xfId="0">
      <alignment horizontal="center" vertical="center" wrapText="1" justifyLastLine="0" shrinkToFit="0"/>
    </xf>
    <xf numFmtId="300" fontId="7" fillId="5" borderId="1" xfId="0">
      <alignment horizontal="center" vertical="center" wrapText="1"/>
    </xf>
    <xf numFmtId="300" fontId="7" fillId="7" borderId="1" xfId="0">
      <alignment horizontal="center" vertical="center" wrapText="1"/>
    </xf>
    <xf numFmtId="0" fontId="5" fillId="4" borderId="6" xfId="0" applyNumberFormat="1" applyFont="1" applyFill="1" applyBorder="1" applyAlignment="1">
      <alignment horizontal="left" vertical="center" wrapText="1"/>
    </xf>
    <xf fontId="0" fillId="0" borderId="7" xfId="0">
      <alignment vertical="center"/>
    </xf>
    <xf numFmtId="49" fontId="8" fillId="5" borderId="1" xfId="0" applyNumberFormat="1" applyFont="1" applyFill="1" applyBorder="1" applyAlignment="1">
      <alignment horizontal="center" vertical="center" wrapText="1"/>
    </xf>
    <xf numFmtId="68" fontId="9" fillId="5" borderId="1" xfId="0" applyNumberFormat="1" applyFont="1" applyFill="1" applyBorder="1" applyAlignment="1">
      <alignment horizontal="center" vertical="center" wrapText="1"/>
    </xf>
    <xf numFmtId="303" fontId="7" fillId="5" borderId="1" xfId="0" applyFont="1" applyFill="1" applyBorder="1" applyAlignment="1">
      <alignment vertical="center" wrapText="1"/>
    </xf>
    <xf numFmtId="303" fontId="7" fillId="5" borderId="8" xfId="0" applyFont="1" applyFill="1" applyBorder="1" applyAlignment="1">
      <alignment horizontal="center" vertical="center" wrapText="1"/>
    </xf>
    <xf numFmtId="0" fontId="7" fillId="5" borderId="8" xfId="0" applyNumberFormat="1" applyFont="1" applyFill="1" applyBorder="1" applyAlignment="1">
      <alignment horizontal="left" vertical="center" wrapText="1"/>
    </xf>
    <xf numFmtId="303" fontId="8" fillId="5" borderId="8" xfId="0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5" borderId="1" xfId="0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 wrapText="1"/>
    </xf>
    <xf numFmtId="0" fontId="7" fillId="6" borderId="1" xfId="0" applyNumberFormat="1" applyFont="1" applyFill="1" applyBorder="1" applyAlignment="1">
      <alignment horizontal="center" vertical="center" wrapText="1"/>
    </xf>
    <xf numFmtId="300" fontId="7" fillId="6" borderId="1" xfId="0">
      <alignment horizontal="center" vertical="center" wrapText="1"/>
    </xf>
    <xf numFmtId="67" fontId="7" fillId="6" borderId="1" xfId="0" applyNumberFormat="1" applyFont="1" applyFill="1" applyBorder="1" applyAlignment="1">
      <alignment horizontal="center" vertical="center" wrapText="1"/>
    </xf>
    <xf numFmtId="303" fontId="6" fillId="8" borderId="1" xfId="0" applyFont="1" applyFill="1" applyBorder="1" applyAlignment="1">
      <alignment horizontal="left" vertical="center" wrapText="1"/>
    </xf>
    <xf numFmtId="303" fontId="35" fillId="0" borderId="9" xfId="0" applyBorder="1">
      <alignment vertical="center"/>
    </xf>
    <xf numFmtId="303" fontId="8" fillId="6" borderId="1" xfId="0" applyFont="1" applyFill="1" applyBorder="1" applyAlignment="1">
      <alignment horizontal="center" vertical="center" wrapText="1"/>
    </xf>
    <xf numFmtId="10" fontId="7" fillId="6" borderId="1" xfId="0" applyNumberFormat="1" applyFont="1" applyFill="1" applyBorder="1" applyAlignment="1">
      <alignment horizontal="center" vertical="center" wrapText="1"/>
    </xf>
    <xf numFmtId="9" fontId="7" fillId="6" borderId="1" xfId="0" applyNumberFormat="1" applyFont="1" applyFill="1" applyBorder="1" applyAlignment="1">
      <alignment horizontal="center" vertical="center" wrapText="1"/>
    </xf>
    <xf numFmtId="0" fontId="6" fillId="8" borderId="10" xfId="0" applyNumberFormat="1" applyFont="1" applyFill="1" applyBorder="1" applyAlignment="1">
      <alignment horizontal="left" vertical="center" wrapText="1"/>
    </xf>
    <xf fontId="0" fillId="0" borderId="11" xfId="0">
      <alignment vertical="center"/>
    </xf>
    <xf fontId="0" fillId="0" borderId="12" xfId="0">
      <alignment vertical="center"/>
    </xf>
    <xf numFmtId="0" fontId="7" fillId="5" borderId="1" xfId="0" applyNumberFormat="1" applyFont="1" applyFill="1" applyBorder="1" applyAlignment="1">
      <alignment horizontal="left" vertical="center" wrapText="1"/>
    </xf>
    <xf numFmtId="68" fontId="7" fillId="5" borderId="1" xfId="0" applyNumberFormat="1" applyFont="1" applyFill="1" applyBorder="1" applyAlignment="1">
      <alignment horizontal="center" vertical="center" wrapText="1"/>
    </xf>
    <xf numFmtId="303" fontId="7" fillId="5" borderId="1" xfId="0" applyFont="1" applyFill="1" applyBorder="1" applyAlignment="1">
      <alignment vertical="top" wrapText="1"/>
    </xf>
    <xf numFmtId="303" fontId="35" fillId="0" borderId="1" xfId="0" applyBorder="1">
      <alignment vertical="center"/>
    </xf>
    <xf numFmtId="68" fontId="10" fillId="9" borderId="1" xfId="0">
      <alignment horizontal="center" vertical="center" wrapText="1"/>
    </xf>
    <xf numFmtId="303" fontId="9" fillId="5" borderId="1" xfId="0" applyFont="1" applyFill="1" applyBorder="1" applyAlignment="1">
      <alignment horizontal="center" vertical="center" wrapText="1"/>
    </xf>
    <xf numFmtId="10" fontId="11" fillId="6" borderId="1" xfId="0" applyNumberFormat="1" applyFont="1" applyFill="1" applyBorder="1" applyAlignment="1">
      <alignment horizontal="center" vertical="center" wrapText="1"/>
    </xf>
    <xf numFmtId="303" fontId="7" fillId="5" borderId="1" xfId="0" applyFont="1" applyFill="1" applyBorder="1" applyAlignment="1">
      <alignment horizontal="left" vertical="center" wrapText="1"/>
    </xf>
    <xf numFmtId="303" fontId="12" fillId="5" borderId="1" xfId="0" applyFont="1" applyFill="1" applyBorder="1">
      <alignment vertical="center"/>
    </xf>
    <xf numFmtId="68" fontId="9" fillId="5" borderId="1" xfId="0">
      <alignment horizontal="center" vertical="center" wrapText="1"/>
    </xf>
    <xf numFmtId="303" fontId="7" fillId="10" borderId="1" xfId="0" applyFont="1" applyFill="1" applyBorder="1" applyAlignment="1">
      <alignment horizontal="center" vertical="center" wrapText="1"/>
    </xf>
    <xf numFmtId="300" fontId="7" fillId="10" borderId="1" xfId="0" applyNumberFormat="1" applyFont="1" applyFill="1" applyBorder="1" applyAlignment="1">
      <alignment horizontal="center" vertical="center" wrapText="1"/>
    </xf>
    <xf numFmtId="9" fontId="7" fillId="10" borderId="1" xfId="0" applyNumberFormat="1" applyFont="1" applyFill="1" applyBorder="1" applyAlignment="1">
      <alignment horizontal="center" vertical="center" wrapText="1"/>
    </xf>
    <xf numFmtId="0" fontId="9" fillId="5" borderId="13" xfId="0" applyNumberFormat="1" applyFont="1" applyFill="1" applyBorder="1" applyAlignment="1">
      <alignment horizontal="center" vertical="center" wrapText="1"/>
    </xf>
    <xf fontId="0" fillId="0" borderId="14" xfId="0">
      <alignment vertical="center"/>
    </xf>
    <xf fontId="0" fillId="0" borderId="15" xfId="0">
      <alignment vertical="center"/>
    </xf>
    <xf fontId="0" fillId="0" borderId="16" xfId="0">
      <alignment vertical="center"/>
    </xf>
    <xf fontId="0" fillId="0" borderId="17" xfId="0">
      <alignment vertical="center"/>
    </xf>
    <xf fontId="0" fillId="0" borderId="18" xfId="0">
      <alignment vertical="center"/>
    </xf>
    <xf numFmtId="0" fontId="13" fillId="5" borderId="19" xfId="0" applyNumberFormat="1" applyFont="1" applyFill="1" applyBorder="1" applyAlignment="1">
      <alignment horizontal="left" vertical="center" wrapText="1"/>
    </xf>
    <xf numFmtId="0" fontId="13" fillId="5" borderId="19" xfId="0" applyNumberFormat="1" applyFont="1" applyFill="1" applyBorder="1" applyAlignment="1">
      <alignment horizontal="center" vertical="center" wrapText="1"/>
    </xf>
    <xf numFmtId="303" fontId="7" fillId="11" borderId="1" xfId="0" applyFont="1" applyFill="1" applyBorder="1" applyAlignment="1">
      <alignment horizontal="center" vertical="center" wrapText="1"/>
    </xf>
    <xf numFmtId="303" fontId="14" fillId="11" borderId="19" xfId="0" applyFont="1" applyFill="1" applyBorder="1" applyAlignment="1">
      <alignment horizontal="center" vertical="center" wrapText="1"/>
    </xf>
    <xf numFmtId="303" fontId="15" fillId="11" borderId="1" xfId="0" applyFont="1" applyFill="1" applyBorder="1">
      <alignment vertical="center"/>
    </xf>
    <xf numFmtId="300" fontId="7" fillId="11" borderId="1" xfId="0" applyNumberFormat="1" applyFont="1" applyFill="1" applyBorder="1" applyAlignment="1">
      <alignment horizontal="center" vertical="center" wrapText="1"/>
    </xf>
    <xf numFmtId="10" fontId="7" fillId="11" borderId="1" xfId="0" applyNumberFormat="1" applyFont="1" applyFill="1" applyBorder="1" applyAlignment="1">
      <alignment horizontal="center" vertical="center" wrapText="1"/>
    </xf>
    <xf numFmtId="9" fontId="7" fillId="11" borderId="1" xfId="0" applyNumberFormat="1" applyFont="1" applyFill="1" applyBorder="1" applyAlignment="1">
      <alignment horizontal="center" vertical="center" wrapText="1"/>
    </xf>
    <xf fontId="0" fillId="0" borderId="20" xfId="0">
      <alignment vertical="center"/>
    </xf>
    <xf numFmtId="303" fontId="15" fillId="11" borderId="9" xfId="0" applyFont="1" applyFill="1" applyBorder="1">
      <alignment vertical="center"/>
    </xf>
    <xf numFmtId="0" fontId="15" fillId="11" borderId="9" xfId="0" applyNumberFormat="1" applyFont="1" applyFill="1" applyBorder="1">
      <alignment vertical="center"/>
    </xf>
    <xf numFmtId="303" fontId="15" fillId="11" borderId="9" xfId="0" applyFont="1" applyFill="1" applyBorder="1" applyAlignment="1">
      <alignment horizontal="left" vertical="center"/>
    </xf>
    <xf numFmtId="303" fontId="7" fillId="5" borderId="6" xfId="0" applyFont="1" applyFill="1" applyBorder="1" applyAlignment="1">
      <alignment horizontal="center" vertical="center" wrapText="1"/>
    </xf>
    <xf numFmtId="0" fontId="13" fillId="5" borderId="21" xfId="0" applyNumberFormat="1" applyFont="1" applyFill="1" applyBorder="1" applyAlignment="1">
      <alignment horizontal="center" vertical="center" wrapText="1"/>
    </xf>
    <xf fontId="14" fillId="5" borderId="5" xfId="0">
      <alignment horizontal="center" vertical="center" wrapText="1"/>
    </xf>
    <xf numFmtId="303" fontId="15" fillId="5" borderId="9" xfId="0" applyFont="1" applyFill="1" applyBorder="1">
      <alignment vertical="center"/>
    </xf>
    <xf numFmtId="303" fontId="15" fillId="5" borderId="9" xfId="0" applyFont="1" applyFill="1" applyBorder="1" applyAlignment="1">
      <alignment horizontal="left" vertical="center"/>
    </xf>
    <xf fontId="7" fillId="5" borderId="1" xfId="0">
      <alignment horizontal="center" vertical="center" wrapText="1"/>
    </xf>
    <xf fontId="0" fillId="0" borderId="22" xfId="0">
      <alignment vertical="center"/>
    </xf>
    <xf numFmtId="303" fontId="8" fillId="5" borderId="1" xfId="0" applyFont="1" applyFill="1" applyBorder="1" applyAlignment="1">
      <alignment horizontal="left" vertical="center" wrapText="1"/>
    </xf>
    <xf numFmtId="303" fontId="13" fillId="5" borderId="19" xfId="0" applyFont="1" applyFill="1" applyBorder="1" applyAlignment="1">
      <alignment horizontal="center" vertical="center" wrapText="1"/>
    </xf>
    <xf numFmtId="303" fontId="7" fillId="12" borderId="1" xfId="0" applyFont="1" applyFill="1" applyBorder="1" applyAlignment="1">
      <alignment horizontal="center" vertical="center" wrapText="1"/>
    </xf>
    <xf numFmtId="0" fontId="14" fillId="12" borderId="19" xfId="0" applyNumberFormat="1" applyFont="1" applyFill="1" applyBorder="1" applyAlignment="1">
      <alignment horizontal="center" vertical="center" wrapText="1"/>
    </xf>
    <xf numFmtId="0" fontId="16" fillId="12" borderId="1" xfId="0" applyNumberFormat="1" applyFont="1" applyFill="1" applyBorder="1" applyAlignment="1">
      <alignment horizontal="left" vertical="center"/>
    </xf>
    <xf numFmtId="300" fontId="7" fillId="12" borderId="1" xfId="0" applyNumberFormat="1" applyFont="1" applyFill="1" applyBorder="1" applyAlignment="1">
      <alignment horizontal="center" vertical="center" wrapText="1"/>
    </xf>
    <xf numFmtId="10" fontId="7" fillId="12" borderId="1" xfId="0" applyNumberFormat="1" applyFont="1" applyFill="1" applyBorder="1" applyAlignment="1">
      <alignment horizontal="center" vertical="center" wrapText="1"/>
    </xf>
    <xf numFmtId="9" fontId="7" fillId="12" borderId="1" xfId="0" applyNumberFormat="1" applyFont="1" applyFill="1" applyBorder="1" applyAlignment="1">
      <alignment horizontal="center" vertical="center" wrapText="1"/>
    </xf>
    <xf numFmtId="0" fontId="16" fillId="12" borderId="9" xfId="0" applyNumberFormat="1" applyFont="1" applyFill="1" applyBorder="1" applyAlignment="1">
      <alignment horizontal="left" vertical="center"/>
    </xf>
    <xf numFmtId="303" fontId="14" fillId="5" borderId="19" xfId="0" applyFont="1" applyFill="1" applyBorder="1" applyAlignment="1">
      <alignment horizontal="center" vertical="center" wrapText="1"/>
    </xf>
    <xf fontId="17" fillId="9" borderId="1" xfId="0">
      <alignment horizontal="center" vertical="center" wrapText="1"/>
    </xf>
    <xf fontId="17" fillId="9" borderId="23" xfId="0">
      <alignment horizontal="center" vertical="center" wrapText="1"/>
    </xf>
    <xf fontId="17" fillId="9" borderId="23" xfId="0">
      <alignment horizontal="center" vertical="center"/>
    </xf>
    <xf numFmtId="68" fontId="17" fillId="9" borderId="23" xfId="0">
      <alignment horizontal="center" vertical="center" wrapText="1"/>
    </xf>
    <xf numFmtId="67" fontId="17" fillId="9" borderId="23" xfId="0">
      <alignment horizontal="center" vertical="center" wrapText="1"/>
    </xf>
    <xf numFmtId="301" fontId="17" fillId="9" borderId="23" xfId="0">
      <alignment horizontal="center" vertical="center" wrapText="1"/>
    </xf>
    <xf numFmtId="68" fontId="17" fillId="9" borderId="1" xfId="0">
      <alignment horizontal="center" vertical="center" wrapText="1"/>
    </xf>
    <xf fontId="7" fillId="5" borderId="1" xfId="0">
      <alignment vertical="top" wrapText="1"/>
    </xf>
    <xf numFmtId="303" fontId="18" fillId="5" borderId="6" xfId="0" applyFont="1" applyFill="1" applyBorder="1" applyAlignment="1">
      <alignment horizontal="center" vertical="center" wrapText="1"/>
    </xf>
    <xf numFmtId="0" fontId="19" fillId="5" borderId="21" xfId="0" applyNumberFormat="1" applyFont="1" applyFill="1" applyBorder="1" applyAlignment="1">
      <alignment horizontal="left" vertical="center" wrapText="1"/>
    </xf>
    <xf numFmtId="303" fontId="19" fillId="5" borderId="21" xfId="0" applyFont="1" applyFill="1" applyBorder="1" applyAlignment="1">
      <alignment horizontal="center" vertical="center" wrapText="1"/>
    </xf>
    <xf numFmtId="303" fontId="20" fillId="5" borderId="21" xfId="0" applyFont="1" applyFill="1" applyBorder="1" applyAlignment="1">
      <alignment horizontal="center" vertical="center" wrapText="1"/>
    </xf>
    <xf fontId="17" fillId="9" borderId="9" xfId="0">
      <alignment horizontal="center" vertical="center" wrapText="1"/>
    </xf>
    <xf fontId="17" fillId="9" borderId="24" xfId="0">
      <alignment horizontal="center" vertical="center" wrapText="1"/>
    </xf>
    <xf fontId="17" fillId="9" borderId="24" xfId="0">
      <alignment horizontal="center" vertical="center"/>
    </xf>
    <xf numFmtId="68" fontId="17" fillId="9" borderId="24" xfId="0">
      <alignment horizontal="center" vertical="center" wrapText="1"/>
    </xf>
    <xf numFmtId="67" fontId="17" fillId="9" borderId="24" xfId="0">
      <alignment horizontal="center" vertical="center" wrapText="1"/>
    </xf>
    <xf numFmtId="301" fontId="17" fillId="9" borderId="24" xfId="0">
      <alignment horizontal="center" vertical="center" wrapText="1"/>
    </xf>
    <xf numFmtId="68" fontId="17" fillId="9" borderId="25" xfId="0">
      <alignment horizontal="center" vertical="center" wrapText="1"/>
    </xf>
    <xf fontId="18" fillId="5" borderId="6" xfId="0">
      <alignment vertical="top" wrapText="1"/>
    </xf>
    <xf numFmtId="303" fontId="18" fillId="5" borderId="6" xfId="0" applyFont="1" applyFill="1" applyBorder="1" applyAlignment="1">
      <alignment vertical="top" wrapText="1"/>
    </xf>
    <xf fontId="21" fillId="9" borderId="26" xfId="0">
      <alignment horizontal="center" vertical="center" wrapText="1"/>
    </xf>
    <xf fontId="21" fillId="9" borderId="27" xfId="0">
      <alignment horizontal="center" vertical="center" wrapText="1"/>
    </xf>
    <xf fontId="21" fillId="9" borderId="27" xfId="0">
      <alignment horizontal="center" vertical="center"/>
    </xf>
    <xf numFmtId="68" fontId="21" fillId="9" borderId="27" xfId="0">
      <alignment horizontal="center" vertical="center" wrapText="1"/>
    </xf>
    <xf numFmtId="67" fontId="21" fillId="9" borderId="27" xfId="0">
      <alignment horizontal="center" vertical="center" wrapText="1"/>
    </xf>
    <xf numFmtId="301" fontId="21" fillId="9" borderId="27" xfId="0">
      <alignment horizontal="center" vertical="center" wrapText="1"/>
    </xf>
    <xf numFmtId="68" fontId="21" fillId="9" borderId="28" xfId="0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303" fontId="22" fillId="6" borderId="1" xfId="0" applyFont="1" applyFill="1" applyBorder="1" applyAlignment="1">
      <alignment horizontal="left" vertical="center"/>
    </xf>
    <xf numFmtId="303" fontId="22" fillId="6" borderId="9" xfId="0" applyFont="1" applyFill="1" applyBorder="1" applyAlignment="1">
      <alignment horizontal="left" vertical="center"/>
    </xf>
    <xf numFmtId="0" fontId="22" fillId="6" borderId="9" xfId="0" applyNumberFormat="1" applyFont="1" applyFill="1" applyBorder="1" applyAlignment="1">
      <alignment horizontal="left" vertical="center"/>
    </xf>
    <xf numFmtId="303" fontId="15" fillId="12" borderId="1" xfId="0" applyFont="1" applyFill="1" applyBorder="1" applyAlignment="1">
      <alignment horizontal="left" vertical="center"/>
    </xf>
    <xf numFmtId="303" fontId="15" fillId="12" borderId="9" xfId="0" applyFont="1" applyFill="1" applyBorder="1" applyAlignment="1">
      <alignment horizontal="left" vertical="center"/>
    </xf>
    <xf numFmtId="303" fontId="7" fillId="9" borderId="1" xfId="0" applyFont="1" applyFill="1" applyBorder="1" applyAlignment="1">
      <alignment horizontal="center" vertical="center" wrapText="1"/>
    </xf>
    <xf numFmtId="303" fontId="14" fillId="9" borderId="19" xfId="0" applyFont="1" applyFill="1" applyBorder="1" applyAlignment="1">
      <alignment horizontal="center" vertical="center" wrapText="1"/>
    </xf>
    <xf numFmtId="303" fontId="22" fillId="6" borderId="1" xfId="0" applyFont="1" applyFill="1" applyBorder="1" applyAlignment="1">
      <alignment horizontal="left" vertical="center" wrapText="1"/>
    </xf>
    <xf numFmtId="0" fontId="19" fillId="5" borderId="21" xfId="0" applyNumberFormat="1" applyFont="1" applyFill="1" applyBorder="1" applyAlignment="1">
      <alignment horizontal="center" vertical="center" wrapText="1"/>
    </xf>
    <xf numFmtId="303" fontId="18" fillId="9" borderId="6" xfId="0" applyFont="1" applyFill="1" applyBorder="1" applyAlignment="1">
      <alignment horizontal="center" vertical="center" wrapText="1"/>
    </xf>
    <xf numFmtId="303" fontId="20" fillId="9" borderId="21" xfId="0" applyFont="1" applyFill="1" applyBorder="1" applyAlignment="1">
      <alignment horizontal="center" vertical="center" wrapText="1"/>
    </xf>
    <xf numFmtId="303" fontId="22" fillId="6" borderId="26" xfId="0" applyFont="1" applyFill="1" applyBorder="1" applyAlignment="1">
      <alignment horizontal="left" vertical="center" wrapText="1"/>
    </xf>
    <xf numFmtId="300" fontId="18" fillId="5" borderId="6" xfId="0" applyNumberFormat="1" applyFont="1" applyFill="1" applyBorder="1" applyAlignment="1">
      <alignment horizontal="center" vertical="center" wrapText="1"/>
    </xf>
    <xf numFmtId="10" fontId="18" fillId="5" borderId="6" xfId="0" applyNumberFormat="1" applyFont="1" applyFill="1" applyBorder="1" applyAlignment="1">
      <alignment horizontal="center" vertical="center" wrapText="1"/>
    </xf>
    <xf numFmtId="9" fontId="18" fillId="5" borderId="6" xfId="0" applyNumberFormat="1" applyFont="1" applyFill="1" applyBorder="1" applyAlignment="1">
      <alignment horizontal="center" vertical="center" wrapText="1"/>
    </xf>
    <xf numFmtId="9" fontId="18" fillId="6" borderId="6" xfId="0" applyNumberFormat="1" applyFont="1" applyFill="1" applyBorder="1" applyAlignment="1">
      <alignment horizontal="center" vertical="center" wrapText="1"/>
    </xf>
    <xf numFmtId="300" fontId="18" fillId="6" borderId="6" xfId="0" applyNumberFormat="1" applyFont="1" applyFill="1" applyBorder="1" applyAlignment="1">
      <alignment horizontal="center" vertical="center" wrapText="1"/>
    </xf>
    <xf numFmtId="303" fontId="22" fillId="6" borderId="9" xfId="0" applyFont="1" applyFill="1" applyBorder="1" applyAlignment="1">
      <alignment horizontal="left" vertical="center" wrapText="1"/>
    </xf>
    <xf numFmtId="0" fontId="14" fillId="11" borderId="19" xfId="0" applyNumberFormat="1" applyFont="1" applyFill="1" applyBorder="1" applyAlignment="1">
      <alignment horizontal="center" vertical="center" wrapText="1"/>
    </xf>
    <xf numFmtId="0" fontId="16" fillId="11" borderId="29" xfId="0" applyNumberFormat="1" applyFont="1" applyFill="1" applyBorder="1" applyAlignment="1">
      <alignment horizontal="left" vertical="center"/>
    </xf>
    <xf numFmtId="0" fontId="16" fillId="11" borderId="30" xfId="0" applyNumberFormat="1" applyFont="1" applyFill="1" applyBorder="1" applyAlignment="1">
      <alignment horizontal="left" vertical="center"/>
    </xf>
    <xf numFmtId="0" fontId="16" fillId="5" borderId="29" xfId="0" applyNumberFormat="1" applyFont="1" applyFill="1" applyBorder="1" applyAlignment="1">
      <alignment horizontal="left" vertical="center"/>
    </xf>
    <xf numFmtId="0" fontId="16" fillId="5" borderId="30" xfId="0" applyNumberFormat="1" applyFont="1" applyFill="1" applyBorder="1" applyAlignment="1">
      <alignment horizontal="left" vertical="center"/>
    </xf>
    <xf numFmtId="0" fontId="7" fillId="12" borderId="1" xfId="0" applyNumberFormat="1" applyFont="1" applyFill="1" applyBorder="1" applyAlignment="1">
      <alignment horizontal="left" vertical="center" wrapText="1"/>
    </xf>
    <xf numFmtId="300" fontId="13" fillId="12" borderId="1" xfId="0" applyNumberFormat="1" applyFont="1" applyFill="1" applyBorder="1" applyAlignment="1">
      <alignment horizontal="center" vertical="center" wrapText="1"/>
    </xf>
    <xf numFmtId="0" fontId="7" fillId="5" borderId="19" xfId="0" applyNumberFormat="1" applyFont="1" applyFill="1" applyBorder="1" applyAlignment="1">
      <alignment horizontal="center" vertical="center" wrapText="1"/>
    </xf>
    <xf numFmtId="0" fontId="14" fillId="5" borderId="19" xfId="0" applyNumberFormat="1" applyFont="1" applyFill="1" applyBorder="1" applyAlignment="1">
      <alignment horizontal="center" vertical="center" wrapText="1"/>
    </xf>
    <xf numFmtId="303" fontId="7" fillId="12" borderId="19" xfId="0" applyFont="1" applyFill="1" applyBorder="1" applyAlignment="1">
      <alignment horizontal="center" vertical="center" wrapText="1"/>
    </xf>
    <xf numFmtId="0" fontId="7" fillId="5" borderId="13" xfId="0" applyNumberFormat="1" applyFont="1" applyFill="1" applyBorder="1" applyAlignment="1">
      <alignment horizontal="center" vertical="center" wrapText="1"/>
    </xf>
    <xf numFmtId="0" fontId="14" fillId="5" borderId="1" xfId="0" applyNumberFormat="1" applyFont="1" applyFill="1" applyBorder="1" applyAlignment="1">
      <alignment horizontal="center" vertical="center" wrapText="1"/>
    </xf>
    <xf fontId="17" fillId="9" borderId="31" xfId="0">
      <alignment horizontal="center" vertical="center" textRotation="0" wrapText="1" indent="0" justifyLastLine="0" shrinkToFit="0"/>
    </xf>
    <xf fontId="17" fillId="9" borderId="1" xfId="0">
      <alignment horizontal="center" vertical="center" textRotation="0" wrapText="1" indent="0" justifyLastLine="0" shrinkToFit="0"/>
    </xf>
    <xf numFmtId="301" fontId="17" fillId="9" borderId="1" xfId="0">
      <alignment horizontal="center" vertical="center" textRotation="0" wrapText="1" indent="0" justifyLastLine="0" shrinkToFit="0"/>
    </xf>
    <xf numFmtId="301" fontId="23" fillId="9" borderId="1" xfId="0">
      <alignment horizontal="center" vertical="center" textRotation="0" wrapText="1" indent="0" justifyLastLine="0" shrinkToFit="0"/>
    </xf>
    <xf numFmtId="68" fontId="24" fillId="9" borderId="1" xfId="0">
      <alignment horizontal="center" vertical="center" textRotation="0" wrapText="1" indent="0" justifyLastLine="0" shrinkToFit="0"/>
    </xf>
    <xf numFmtId="67" fontId="17" fillId="9" borderId="1" xfId="0">
      <alignment horizontal="center" vertical="center" textRotation="0" wrapText="1" indent="0" justifyLastLine="0" shrinkToFit="0"/>
    </xf>
    <xf fontId="0" fillId="0" borderId="32" xfId="0">
      <alignment vertical="center"/>
    </xf>
    <xf fontId="0" fillId="0" borderId="6" xfId="0">
      <alignment vertical="center"/>
    </xf>
    <xf fontId="17" fillId="9" borderId="31" xfId="0">
      <alignment horizontal="center" vertical="center" textRotation="0" indent="0" justifyLastLine="0" shrinkToFit="0"/>
    </xf>
    <xf numFmtId="303" fontId="7" fillId="9" borderId="19" xfId="0" applyFont="1" applyFill="1" applyBorder="1" applyAlignment="1">
      <alignment horizontal="center" vertical="center" wrapText="1"/>
    </xf>
    <xf numFmtId="0" fontId="14" fillId="9" borderId="33" xfId="0" applyNumberFormat="1" applyFont="1" applyFill="1" applyBorder="1" applyAlignment="1">
      <alignment horizontal="center" vertical="center" wrapText="1"/>
    </xf>
    <xf numFmtId="0" fontId="7" fillId="9" borderId="1" xfId="0" applyNumberFormat="1" applyFont="1" applyFill="1" applyBorder="1" applyAlignment="1">
      <alignment horizontal="center" vertical="center" wrapText="1"/>
    </xf>
    <xf numFmtId="300" fontId="13" fillId="9" borderId="1" xfId="0" applyNumberFormat="1" applyFont="1" applyFill="1" applyBorder="1" applyAlignment="1">
      <alignment horizontal="center" vertical="center" wrapText="1"/>
    </xf>
    <xf numFmtId="10" fontId="7" fillId="9" borderId="1" xfId="0" applyNumberFormat="1" applyFont="1" applyFill="1" applyBorder="1" applyAlignment="1">
      <alignment horizontal="center" vertical="center" wrapText="1"/>
    </xf>
    <xf numFmtId="300" fontId="7" fillId="9" borderId="1" xfId="0" applyNumberFormat="1" applyFont="1" applyFill="1" applyBorder="1" applyAlignment="1">
      <alignment horizontal="center" vertical="center" wrapText="1"/>
    </xf>
    <xf numFmtId="9" fontId="7" fillId="9" borderId="1" xfId="0" applyNumberFormat="1" applyFont="1" applyFill="1" applyBorder="1" applyAlignment="1">
      <alignment horizontal="center" vertical="center" wrapText="1"/>
    </xf>
    <xf numFmtId="303" fontId="15" fillId="5" borderId="1" xfId="0" applyFont="1" applyFill="1" applyBorder="1" applyAlignment="1">
      <alignment horizontal="center" vertical="center" wrapText="1"/>
    </xf>
    <xf numFmtId="303" fontId="25" fillId="5" borderId="19" xfId="0" applyFont="1" applyFill="1" applyBorder="1" applyAlignment="1">
      <alignment horizontal="center" vertical="center" wrapText="1"/>
    </xf>
    <xf numFmtId="303" fontId="11" fillId="5" borderId="1" xfId="0" applyFont="1" applyFill="1" applyBorder="1">
      <alignment vertical="center"/>
    </xf>
    <xf numFmtId="303" fontId="8" fillId="5" borderId="1" xfId="0" applyFont="1" applyFill="1" applyBorder="1" applyAlignment="1">
      <alignment vertical="top" wrapText="1"/>
    </xf>
    <xf numFmtId="0" fontId="15" fillId="5" borderId="5" xfId="0" applyNumberFormat="1" applyFont="1" applyFill="1" applyBorder="1" applyAlignment="1">
      <alignment horizontal="center" vertical="center" wrapText="1"/>
    </xf>
    <xf fontId="0" fillId="0" borderId="6" xfId="0">
      <alignment horizontal="center" vertical="center" textRotation="0" indent="0" justifyLastLine="0" shrinkToFit="0"/>
    </xf>
    <xf fontId="0" fillId="0" borderId="6" xfId="0">
      <alignment horizontal="center" vertical="center" textRotation="0" wrapText="1" indent="0" justifyLastLine="0" shrinkToFit="0"/>
    </xf>
    <xf fontId="0" fillId="0" borderId="34" xfId="0">
      <alignment horizontal="center" vertical="center" textRotation="0" indent="0" justifyLastLine="0" shrinkToFit="0"/>
    </xf>
    <xf numFmtId="301" fontId="26" fillId="13" borderId="6" xfId="0">
      <alignment horizontal="center" vertical="center" textRotation="0" wrapText="1" indent="0" justifyLastLine="0" shrinkToFit="0"/>
    </xf>
    <xf numFmtId="68" fontId="27" fillId="13" borderId="6" xfId="0">
      <alignment horizontal="center" vertical="center" textRotation="0" wrapText="1" indent="0" justifyLastLine="0" shrinkToFit="0"/>
    </xf>
    <xf numFmtId="301" fontId="28" fillId="13" borderId="6" xfId="0">
      <alignment horizontal="center" vertical="center" textRotation="0" indent="0" justifyLastLine="0" shrinkToFit="0"/>
    </xf>
    <xf numFmtId="67" fontId="0" fillId="0" borderId="6" xfId="0">
      <alignment horizontal="center" vertical="center" textRotation="0" wrapText="1" indent="0" justifyLastLine="0" shrinkToFit="0"/>
    </xf>
    <xf numFmtId="68" fontId="0" fillId="0" borderId="6" xfId="0">
      <alignment horizontal="center" vertical="center" textRotation="0" indent="0" justifyLastLine="0" shrinkToFit="0"/>
    </xf>
    <xf numFmtId="68" fontId="21" fillId="0" borderId="6" xfId="0">
      <alignment horizontal="center" vertical="center" textRotation="0" indent="0" justifyLastLine="0" shrinkToFit="0"/>
    </xf>
    <xf fontId="0" fillId="0" borderId="34" xfId="0">
      <alignment vertical="center"/>
    </xf>
    <xf numFmtId="301" fontId="28" fillId="13" borderId="5" xfId="0">
      <alignment horizontal="center" vertical="center" textRotation="0" indent="0" justifyLastLine="0" shrinkToFit="0"/>
    </xf>
    <xf numFmtId="68" fontId="27" fillId="13" borderId="5" xfId="0">
      <alignment horizontal="center" vertical="center" textRotation="0" wrapText="1" indent="0" justifyLastLine="0" shrinkToFit="0"/>
    </xf>
    <xf numFmtId="67" fontId="0" fillId="0" borderId="5" xfId="0">
      <alignment horizontal="center" vertical="center" textRotation="0" wrapText="1" indent="0" justifyLastLine="0" shrinkToFit="0"/>
    </xf>
    <xf numFmtId="301" fontId="26" fillId="13" borderId="5" xfId="0">
      <alignment horizontal="center" vertical="center" textRotation="0" wrapText="1" indent="0" justifyLastLine="0" shrinkToFit="0"/>
    </xf>
    <xf numFmtId="68" fontId="0" fillId="0" borderId="5" xfId="0">
      <alignment horizontal="center" vertical="center" textRotation="0" indent="0" justifyLastLine="0" shrinkToFit="0"/>
    </xf>
    <xf numFmtId="68" fontId="21" fillId="0" borderId="5" xfId="0">
      <alignment horizontal="center" vertical="center" textRotation="0" indent="0" justifyLastLine="0" shrinkToFit="0"/>
    </xf>
    <xf fontId="0" fillId="0" borderId="35" xfId="0">
      <alignment horizontal="center" vertical="center" textRotation="0" indent="0" justifyLastLine="0" shrinkToFit="0"/>
    </xf>
    <xf fontId="0" fillId="0" borderId="5" xfId="0">
      <alignment horizontal="center" vertical="center" textRotation="0" wrapText="1" indent="0" justifyLastLine="0" shrinkToFit="0"/>
    </xf>
    <xf fontId="0" fillId="0" borderId="36" xfId="0">
      <alignment horizontal="center" vertical="center" textRotation="0" indent="0" justifyLastLine="0" shrinkToFit="0"/>
    </xf>
    <xf fontId="0" fillId="0" borderId="35" xfId="0">
      <alignment vertical="center"/>
    </xf>
    <xf fontId="0" fillId="0" borderId="5" xfId="0">
      <alignment vertical="center"/>
    </xf>
    <xf fontId="0" fillId="0" borderId="36" xfId="0">
      <alignment vertical="center"/>
    </xf>
    <xf numFmtId="303" fontId="13" fillId="5" borderId="1" xfId="0" applyFont="1" applyFill="1" applyBorder="1" applyAlignment="1">
      <alignment horizontal="center" vertical="center" wrapText="1"/>
    </xf>
    <xf fontId="18" fillId="5" borderId="6" xfId="0">
      <alignment horizontal="center" vertical="center" wrapText="1" justifyLastLine="0" shrinkToFit="0"/>
    </xf>
    <xf fontId="29" fillId="5" borderId="6" xfId="0">
      <alignment horizontal="center" vertical="center" wrapText="1" justifyLastLine="0" shrinkToFit="0"/>
    </xf>
    <xf numFmtId="300" fontId="18" fillId="5" borderId="6" xfId="0">
      <alignment horizontal="center" vertical="center" wrapText="1" justifyLastLine="0" shrinkToFit="0"/>
    </xf>
    <xf numFmtId="10" fontId="18" fillId="5" borderId="6" xfId="0">
      <alignment horizontal="center" vertical="center" wrapText="1" justifyLastLine="0" shrinkToFit="0"/>
    </xf>
    <xf numFmtId="9" fontId="18" fillId="5" borderId="6" xfId="0">
      <alignment horizontal="center" vertical="center" wrapText="1" justifyLastLine="0" shrinkToFit="0"/>
    </xf>
    <xf fontId="18" fillId="6" borderId="36" xfId="0">
      <alignment horizontal="center" vertical="center" wrapText="1" justifyLastLine="0" shrinkToFit="0"/>
    </xf>
    <xf fontId="18" fillId="6" borderId="37" xfId="0">
      <alignment vertical="center"/>
    </xf>
    <xf fontId="18" fillId="6" borderId="35" xfId="0">
      <alignment vertical="center"/>
    </xf>
    <xf numFmtId="303" fontId="18" fillId="5" borderId="1" xfId="0" applyFont="1" applyFill="1" applyBorder="1" applyAlignment="1">
      <alignment vertical="top" wrapText="1"/>
    </xf>
    <xf numFmtId="303" fontId="28" fillId="5" borderId="1" xfId="0" applyFont="1" applyFill="1" applyBorder="1" applyAlignment="1">
      <alignment vertical="bottom"/>
    </xf>
    <xf fontId="29" fillId="5" borderId="6" xfId="0">
      <alignment horizontal="center" vertical="center" wrapText="1"/>
    </xf>
    <xf fontId="18" fillId="5" borderId="6" xfId="0">
      <alignment horizontal="center" vertical="center" wrapText="1"/>
    </xf>
    <xf fontId="18" fillId="6" borderId="38" xfId="0">
      <alignment vertical="center"/>
    </xf>
    <xf fontId="18" fillId="6" borderId="39" xfId="0">
      <alignment vertical="center"/>
    </xf>
    <xf fontId="18" fillId="6" borderId="40" xfId="0">
      <alignment vertical="center"/>
    </xf>
    <xf fontId="18" fillId="6" borderId="41" xfId="0">
      <alignment vertical="center"/>
    </xf>
    <xf fontId="18" fillId="6" borderId="42" xfId="0">
      <alignment vertical="center"/>
    </xf>
    <xf fontId="18" fillId="6" borderId="43" xfId="0">
      <alignment vertical="center"/>
    </xf>
    <xf numFmtId="0" fontId="13" fillId="5" borderId="19" xfId="0" applyNumberFormat="1" applyFont="1" applyFill="1" applyBorder="1" applyAlignment="1">
      <alignment vertical="center" wrapText="1"/>
    </xf>
    <xf fontId="18" fillId="6" borderId="6" xfId="0">
      <alignment horizontal="center" vertical="center" wrapText="1"/>
    </xf>
    <xf fontId="19" fillId="5" borderId="6" xfId="0">
      <alignment horizontal="center" vertical="center" wrapText="1"/>
    </xf>
    <xf numFmtId="300" fontId="18" fillId="5" borderId="6" xfId="0">
      <alignment horizontal="center" vertical="center" textRotation="0" wrapText="1" justifyLastLine="0" shrinkToFit="0"/>
    </xf>
    <xf numFmtId="67" fontId="18" fillId="5" borderId="36" xfId="0">
      <alignment horizontal="center" vertical="center" wrapText="1" justifyLastLine="0" shrinkToFit="0"/>
    </xf>
    <xf numFmtId="67" fontId="18" fillId="5" borderId="37" xfId="0">
      <alignment vertical="center"/>
    </xf>
    <xf numFmtId="67" fontId="18" fillId="5" borderId="35" xfId="0">
      <alignment vertical="center"/>
    </xf>
    <xf fontId="8" fillId="5" borderId="6" xfId="0">
      <alignment horizontal="center" vertical="center" wrapText="1"/>
    </xf>
    <xf numFmtId="67" fontId="18" fillId="5" borderId="44" xfId="0" applyNumberFormat="1" applyFont="1" applyFill="1" applyBorder="1">
      <alignment vertical="center"/>
    </xf>
    <xf numFmtId="67" fontId="18" fillId="5" borderId="45" xfId="0" applyNumberFormat="1" applyFont="1" applyFill="1" applyBorder="1">
      <alignment vertical="center"/>
    </xf>
    <xf numFmtId="67" fontId="18" fillId="5" borderId="46" xfId="0" applyNumberFormat="1" applyFont="1" applyFill="1" applyBorder="1">
      <alignment vertical="center"/>
    </xf>
    <xf numFmtId="303" fontId="13" fillId="5" borderId="2" xfId="0" applyFont="1" applyFill="1" applyBorder="1" applyAlignment="1">
      <alignment horizontal="center" vertical="center" wrapText="1"/>
    </xf>
    <xf numFmtId="303" fontId="30" fillId="14" borderId="1" xfId="0" applyFont="1" applyFill="1" applyBorder="1" applyAlignment="1">
      <alignment horizontal="left" vertical="center"/>
    </xf>
    <xf numFmtId="303" fontId="30" fillId="14" borderId="1" xfId="0" applyFont="1" applyFill="1" applyBorder="1" applyAlignment="1">
      <alignment vertical="center" wrapText="1"/>
    </xf>
    <xf numFmtId="300" fontId="7" fillId="5" borderId="1" xfId="0" applyNumberFormat="1" applyFont="1" applyFill="1" applyBorder="1" applyAlignment="1">
      <alignment horizontal="center" vertical="center" textRotation="0" wrapText="1" indent="0" justifyLastLine="0" shrinkToFit="0"/>
    </xf>
    <xf numFmtId="303" fontId="30" fillId="14" borderId="9" xfId="0" applyFont="1" applyFill="1" applyBorder="1" applyAlignment="1">
      <alignment horizontal="left" vertical="center"/>
    </xf>
    <xf numFmtId="303" fontId="30" fillId="14" borderId="9" xfId="0" applyFont="1" applyFill="1" applyBorder="1" applyAlignment="1">
      <alignment vertical="center" wrapText="1"/>
    </xf>
    <xf numFmtId="303" fontId="31" fillId="14" borderId="9" xfId="0" applyFont="1" applyFill="1" applyBorder="1" applyAlignment="1">
      <alignment horizontal="left" vertical="center"/>
    </xf>
    <xf numFmtId="303" fontId="31" fillId="14" borderId="9" xfId="0" applyFont="1" applyFill="1" applyBorder="1" applyAlignment="1">
      <alignment vertical="center" wrapText="1"/>
    </xf>
    <xf numFmtId="303" fontId="30" fillId="14" borderId="29" xfId="0" applyFont="1" applyFill="1" applyBorder="1" applyAlignment="1">
      <alignment vertical="center" wrapText="1"/>
    </xf>
    <xf numFmtId="303" fontId="30" fillId="14" borderId="30" xfId="0" applyFont="1" applyFill="1" applyBorder="1" applyAlignment="1">
      <alignment vertical="center" wrapText="1"/>
    </xf>
    <xf numFmtId="303" fontId="30" fillId="14" borderId="9" xfId="0" applyFont="1" applyFill="1" applyBorder="1" applyAlignment="1">
      <alignment horizontal="left" vertical="center" textRotation="0" indent="0" justifyLastLine="0" shrinkToFit="0"/>
    </xf>
    <xf numFmtId="303" fontId="30" fillId="14" borderId="30" xfId="0" applyFont="1" applyFill="1" applyBorder="1" applyAlignment="1">
      <alignment vertical="center" textRotation="0" wrapText="1" indent="0" justifyLastLine="0" shrinkToFit="0"/>
    </xf>
    <xf numFmtId="67" fontId="7" fillId="5" borderId="47" xfId="0" applyNumberFormat="1" applyFont="1" applyFill="1" applyBorder="1" applyAlignment="1">
      <alignment horizontal="center" vertical="center" wrapText="1"/>
    </xf>
    <xf numFmtId="67" fontId="7" fillId="5" borderId="48" xfId="0" applyNumberFormat="1" applyFont="1" applyFill="1" applyBorder="1" applyAlignment="1">
      <alignment horizontal="center" vertical="center" wrapText="1"/>
    </xf>
    <xf numFmtId="67" fontId="7" fillId="5" borderId="49" xfId="0" applyNumberFormat="1" applyFont="1" applyFill="1" applyBorder="1" applyAlignment="1">
      <alignment horizontal="center" vertical="center" wrapText="1"/>
    </xf>
    <xf numFmtId="303" fontId="30" fillId="6" borderId="1" xfId="0" applyFont="1" applyFill="1" applyBorder="1" applyAlignment="1">
      <alignment horizontal="left" vertical="center"/>
    </xf>
    <xf numFmtId="303" fontId="30" fillId="6" borderId="29" xfId="0" applyFont="1" applyFill="1" applyBorder="1" applyAlignment="1">
      <alignment vertical="center" wrapText="1"/>
    </xf>
    <xf numFmtId="303" fontId="30" fillId="6" borderId="30" xfId="0" applyFont="1" applyFill="1" applyBorder="1" applyAlignment="1">
      <alignment vertical="center" wrapText="1"/>
    </xf>
    <xf numFmtId="303" fontId="31" fillId="6" borderId="30" xfId="0" applyFont="1" applyFill="1" applyBorder="1" applyAlignment="1">
      <alignment vertical="center" wrapText="1"/>
    </xf>
    <xf numFmtId="303" fontId="7" fillId="0" borderId="1" xfId="0" applyFont="1" applyBorder="1" applyAlignment="1">
      <alignment horizontal="center" vertical="center" wrapText="1"/>
    </xf>
    <xf numFmtId="67" fontId="7" fillId="5" borderId="44" xfId="0" applyNumberFormat="1" applyFont="1" applyFill="1" applyBorder="1" applyAlignment="1">
      <alignment horizontal="center" vertical="center" wrapText="1"/>
    </xf>
    <xf numFmtId="67" fontId="7" fillId="5" borderId="39" xfId="0" applyNumberFormat="1" applyFont="1" applyFill="1" applyBorder="1" applyAlignment="1">
      <alignment horizontal="center" vertical="center" wrapText="1"/>
    </xf>
    <xf numFmtId="67" fontId="7" fillId="5" borderId="46" xfId="0" applyNumberFormat="1" applyFont="1" applyFill="1" applyBorder="1" applyAlignment="1">
      <alignment horizontal="center" vertical="center" wrapText="1"/>
    </xf>
    <xf numFmtId="303" fontId="31" fillId="6" borderId="9" xfId="0" applyFont="1" applyFill="1" applyBorder="1" applyAlignment="1">
      <alignment horizontal="left" vertical="center"/>
    </xf>
    <xf numFmtId="303" fontId="31" fillId="14" borderId="30" xfId="0" applyFont="1" applyFill="1" applyBorder="1" applyAlignment="1">
      <alignment vertical="center" wrapText="1"/>
    </xf>
    <xf fontId="32" fillId="9" borderId="1" xfId="0">
      <alignment vertical="center" textRotation="0" wrapText="1" indent="0" justifyLastLine="0" shrinkToFit="0"/>
    </xf>
    <xf fontId="32" fillId="9" borderId="1" xfId="0">
      <alignment horizontal="center" vertical="center" textRotation="0" wrapText="1" indent="0" justifyLastLine="0" shrinkToFit="0"/>
    </xf>
    <xf fontId="17" fillId="9" borderId="1" xfId="0">
      <alignment vertical="center" textRotation="0" wrapText="1" indent="0" justifyLastLine="0" shrinkToFit="0"/>
    </xf>
    <xf numFmtId="0" fontId="30" fillId="14" borderId="9" xfId="0" applyNumberFormat="1" applyFont="1" applyFill="1" applyBorder="1" applyAlignment="1">
      <alignment horizontal="left" vertical="center" wrapText="1"/>
    </xf>
    <xf numFmtId="303" fontId="33" fillId="14" borderId="30" xfId="0" applyFont="1" applyFill="1" applyBorder="1" applyAlignment="1">
      <alignment vertical="center" wrapText="1"/>
    </xf>
    <xf numFmtId="303" fontId="30" fillId="6" borderId="9" xfId="0" applyFont="1" applyFill="1" applyBorder="1" applyAlignment="1">
      <alignment horizontal="left" vertical="center"/>
    </xf>
    <xf fontId="32" fillId="9" borderId="6" xfId="0">
      <alignment horizontal="center" vertical="center" textRotation="0" indent="0" justifyLastLine="0" shrinkToFit="0"/>
    </xf>
    <xf fontId="30" fillId="9" borderId="6" xfId="0">
      <alignment vertical="center" textRotation="0" wrapText="1" indent="0" justifyLastLine="0" shrinkToFit="0"/>
    </xf>
    <xf numFmtId="303" fontId="7" fillId="5" borderId="6" xfId="0" applyFont="1" applyFill="1" applyBorder="1" applyAlignment="1">
      <alignment vertical="top" wrapText="1"/>
    </xf>
    <xf numFmtId="0" fontId="13" fillId="5" borderId="20" xfId="0">
      <alignment horizontal="center" vertical="center" wrapText="1"/>
    </xf>
    <xf fontId="32" fillId="9" borderId="6" xfId="0">
      <alignment vertical="center" textRotation="0" wrapText="1" indent="0" justifyLastLine="0" shrinkToFit="0"/>
    </xf>
    <xf fontId="17" fillId="9" borderId="6" xfId="0">
      <alignment horizontal="center" vertical="center" textRotation="0" wrapText="1" indent="0" justifyLastLine="0" shrinkToFit="0"/>
    </xf>
    <xf numFmtId="0" fontId="7" fillId="6" borderId="1" xfId="0">
      <alignment horizontal="center" vertical="center" wrapText="1"/>
    </xf>
    <xf numFmtId="67" fontId="7" fillId="5" borderId="1" xfId="0" applyNumberFormat="1" applyFont="1" applyFill="1" applyBorder="1" applyAlignment="1">
      <alignment horizontal="center" vertical="center" wrapText="1"/>
    </xf>
    <xf numFmtId="303" fontId="13" fillId="5" borderId="5" xfId="0" applyFont="1" applyFill="1" applyBorder="1" applyAlignment="1">
      <alignment horizontal="center" vertical="center" wrapText="1"/>
    </xf>
    <xf fontId="17" fillId="9" borderId="50" xfId="0">
      <alignment horizontal="center" vertical="center" textRotation="0" indent="0" justifyLastLine="0" shrinkToFit="0"/>
    </xf>
    <xf fontId="17" fillId="9" borderId="51" xfId="0">
      <alignment vertical="center" textRotation="0" wrapText="1" indent="0" justifyLastLine="0" shrinkToFit="0"/>
    </xf>
    <xf fontId="8" fillId="5" borderId="1" xfId="0">
      <alignment horizontal="center" vertical="center" wrapText="1"/>
    </xf>
    <xf fontId="17" fillId="9" borderId="1" xfId="0">
      <alignment horizontal="center" vertical="center" textRotation="0" indent="0" justifyLastLine="0" shrinkToFit="0"/>
    </xf>
    <xf fontId="17" fillId="9" borderId="52" xfId="0">
      <alignment vertical="center" textRotation="0" wrapText="1" indent="0" justifyLastLine="0" shrinkToFit="0"/>
    </xf>
    <xf fontId="17" fillId="9" borderId="31" xfId="0">
      <alignment vertical="center" textRotation="0" wrapText="1" indent="0" justifyLastLine="0" shrinkToFit="0"/>
    </xf>
    <xf fontId="17" fillId="9" borderId="6" xfId="0">
      <alignment vertical="center"/>
    </xf>
    <xf fontId="17" fillId="9" borderId="53" xfId="0">
      <alignment horizontal="center" vertical="center" textRotation="0" wrapText="1" indent="0" justifyLastLine="0" shrinkToFit="0"/>
    </xf>
    <xf numFmtId="0" fontId="8" fillId="5" borderId="6" xfId="0" applyNumberFormat="1" applyFont="1" applyFill="1" applyBorder="1" applyAlignment="1">
      <alignment horizontal="center" vertical="center" wrapText="1"/>
    </xf>
    <xf fontId="17" fillId="9" borderId="54" xfId="0">
      <alignment horizontal="center" vertical="center" textRotation="0" wrapText="1" indent="0" justifyLastLine="0" shrinkToFit="0"/>
    </xf>
    <xf fontId="17" fillId="9" borderId="34" xfId="0">
      <alignment horizontal="center" vertical="center" textRotation="0" wrapText="1" indent="0" justifyLastLine="0" shrinkToFit="0"/>
    </xf>
    <xf numFmtId="303" fontId="7" fillId="6" borderId="6" xfId="0" applyFont="1" applyFill="1" applyBorder="1" applyAlignment="1">
      <alignment horizontal="center" vertical="center" wrapText="1"/>
    </xf>
    <xf numFmtId="68" fontId="7" fillId="5" borderId="6" xfId="0" applyNumberFormat="1" applyFont="1" applyFill="1" applyBorder="1" applyAlignment="1">
      <alignment horizontal="center" vertical="center" wrapText="1"/>
    </xf>
    <xf numFmtId="300" fontId="7" fillId="5" borderId="6" xfId="0" applyNumberFormat="1" applyFont="1" applyFill="1" applyBorder="1" applyAlignment="1">
      <alignment horizontal="center" vertical="center" wrapText="1"/>
    </xf>
    <xf numFmtId="67" fontId="7" fillId="5" borderId="6" xfId="0" applyNumberFormat="1" applyFont="1" applyFill="1" applyBorder="1" applyAlignment="1">
      <alignment horizontal="center" vertical="center" wrapText="1"/>
    </xf>
    <xf numFmtId="300" fontId="7" fillId="6" borderId="6" xfId="0" applyNumberFormat="1" applyFont="1" applyFill="1" applyBorder="1" applyAlignment="1">
      <alignment horizontal="center" vertical="center" wrapText="1"/>
    </xf>
    <xf numFmtId="0" fontId="8" fillId="5" borderId="6" xfId="0">
      <alignment horizontal="center" vertical="center" wrapText="1"/>
    </xf>
    <xf fontId="17" fillId="9" borderId="27" xfId="0">
      <alignment horizontal="center" vertical="center" textRotation="0" wrapText="1" indent="0" justifyLastLine="0" shrinkToFit="0"/>
    </xf>
    <xf fontId="17" fillId="9" borderId="43" xfId="0">
      <alignment horizontal="center" vertical="center" textRotation="0" wrapText="1" indent="0" justifyLastLine="0" shrinkToFit="0"/>
    </xf>
    <xf numFmtId="0" fontId="7" fillId="6" borderId="6" xfId="0">
      <alignment horizontal="center" vertical="center" wrapText="1"/>
    </xf>
    <xf numFmtId="0" fontId="7" fillId="6" borderId="6" xfId="0" applyNumberFormat="1" applyFont="1" applyFill="1" applyBorder="1" applyAlignment="1">
      <alignment horizontal="center" vertical="center" wrapText="1"/>
    </xf>
    <xf numFmtId="303" fontId="7" fillId="5" borderId="19" xfId="0" applyFont="1" applyFill="1" applyBorder="1" applyAlignment="1">
      <alignment horizontal="center" vertical="center" wrapText="1"/>
    </xf>
    <xf numFmtId="303" fontId="8" fillId="5" borderId="55" xfId="0" applyFont="1" applyFill="1" applyBorder="1" applyAlignment="1">
      <alignment horizontal="left" vertical="center" wrapText="1"/>
    </xf>
    <xf numFmtId="303" fontId="8" fillId="5" borderId="19" xfId="0" applyFont="1" applyFill="1" applyBorder="1" applyAlignment="1">
      <alignment horizontal="center" vertical="center" wrapText="1"/>
    </xf>
    <xf numFmtId="302" fontId="7" fillId="5" borderId="1" xfId="0" applyNumberFormat="1" applyFont="1" applyFill="1" applyBorder="1" applyAlignment="1">
      <alignment horizontal="center" vertical="center" wrapText="1"/>
    </xf>
    <xf numFmtId="301" fontId="7" fillId="5" borderId="1" xfId="0" applyNumberFormat="1" applyFont="1" applyFill="1" applyBorder="1" applyAlignment="1">
      <alignment horizontal="center" vertical="center" wrapText="1"/>
    </xf>
    <xf numFmtId="302" fontId="7" fillId="5" borderId="1" xfId="0">
      <alignment horizontal="center" vertical="center" wrapText="1"/>
    </xf>
    <xf numFmtId="303" fontId="35" fillId="0" borderId="19" xfId="0" applyBorder="1">
      <alignment vertical="center"/>
    </xf>
    <xf numFmtId="300" fontId="7" fillId="5" borderId="19" xfId="0" applyNumberFormat="1" applyFont="1" applyFill="1" applyBorder="1" applyAlignment="1">
      <alignment horizontal="center" vertical="center" wrapText="1"/>
    </xf>
    <xf numFmtId="10" fontId="7" fillId="5" borderId="19" xfId="0" applyNumberFormat="1" applyFont="1" applyFill="1" applyBorder="1" applyAlignment="1">
      <alignment horizontal="center" vertical="center" wrapText="1"/>
    </xf>
    <xf numFmtId="301" fontId="7" fillId="5" borderId="1" xfId="0">
      <alignment horizontal="center" vertical="center" wrapText="1"/>
    </xf>
    <xf numFmtId="303" fontId="7" fillId="5" borderId="10" xfId="0" applyFont="1" applyFill="1" applyBorder="1" applyAlignment="1">
      <alignment horizontal="center" vertical="center" wrapText="1"/>
    </xf>
    <xf numFmtId="300" fontId="7" fillId="5" borderId="31" xfId="0" applyNumberFormat="1" applyFont="1" applyFill="1" applyBorder="1" applyAlignment="1">
      <alignment horizontal="center" vertical="center" wrapText="1"/>
    </xf>
    <xf numFmtId="301" fontId="7" fillId="5" borderId="56" xfId="0">
      <alignment horizontal="center" vertical="center" wrapText="1"/>
    </xf>
    <xf numFmtId="303" fontId="18" fillId="5" borderId="57" xfId="0" applyFont="1" applyFill="1" applyBorder="1" applyAlignment="1">
      <alignment horizontal="center" vertical="center" wrapText="1"/>
    </xf>
    <xf numFmtId="0" fontId="18" fillId="5" borderId="6" xfId="0" applyNumberFormat="1" applyFont="1" applyFill="1" applyBorder="1" applyAlignment="1">
      <alignment horizontal="center" vertical="center" wrapText="1"/>
    </xf>
    <xf numFmtId="10" fontId="18" fillId="6" borderId="6" xfId="0" applyNumberFormat="1" applyFont="1" applyFill="1" applyBorder="1" applyAlignment="1">
      <alignment horizontal="center" vertical="center" wrapText="1"/>
    </xf>
    <xf numFmtId="300" fontId="18" fillId="5" borderId="34" xfId="0" applyNumberFormat="1" applyFont="1" applyFill="1" applyBorder="1" applyAlignment="1">
      <alignment horizontal="center" vertical="center" wrapText="1"/>
    </xf>
    <xf numFmtId="301" fontId="18" fillId="5" borderId="6" xfId="0">
      <alignment horizontal="center" vertical="center" wrapText="1"/>
    </xf>
    <xf numFmtId="0" fontId="18" fillId="5" borderId="21" xfId="0" applyNumberFormat="1" applyFont="1" applyFill="1" applyBorder="1" applyAlignment="1">
      <alignment horizontal="center" vertical="center" wrapText="1"/>
    </xf>
    <xf numFmtId="0" fontId="18" fillId="5" borderId="26" xfId="0" applyNumberFormat="1" applyFont="1" applyFill="1" applyBorder="1" applyAlignment="1">
      <alignment horizontal="center" vertical="center" wrapText="1"/>
    </xf>
    <xf numFmtId="303" fontId="18" fillId="5" borderId="26" xfId="0" applyFont="1" applyFill="1" applyBorder="1" applyAlignment="1">
      <alignment horizontal="center" vertical="center" wrapText="1"/>
    </xf>
    <xf numFmtId="300" fontId="18" fillId="5" borderId="26" xfId="0" applyNumberFormat="1" applyFont="1" applyFill="1" applyBorder="1" applyAlignment="1">
      <alignment horizontal="center" vertical="center" wrapText="1"/>
    </xf>
    <xf numFmtId="68" fontId="18" fillId="6" borderId="6" xfId="0" applyNumberFormat="1" applyFont="1" applyFill="1" applyBorder="1" applyAlignment="1">
      <alignment horizontal="center" vertical="center" wrapText="1"/>
    </xf>
    <xf numFmtId="300" fontId="18" fillId="5" borderId="54" xfId="0">
      <alignment horizontal="center" vertical="center" wrapText="1"/>
    </xf>
    <xf numFmtId="67" fontId="18" fillId="6" borderId="6" xfId="0" applyNumberFormat="1" applyFont="1" applyFill="1" applyBorder="1" applyAlignment="1">
      <alignment horizontal="center" vertical="center" wrapText="1"/>
    </xf>
    <xf numFmtId="303" fontId="15" fillId="5" borderId="1" xfId="0" applyFont="1" applyFill="1" applyBorder="1" applyAlignment="1">
      <alignment horizontal="left" vertical="center" wrapText="1"/>
    </xf>
    <xf numFmtId="303" fontId="34" fillId="5" borderId="1" xfId="0" applyFont="1" applyFill="1" applyBorder="1" applyAlignment="1">
      <alignment horizontal="center" vertical="center" wrapText="1"/>
    </xf>
    <xf numFmtId="0" fontId="14" fillId="5" borderId="2" xfId="0" applyNumberFormat="1" applyFont="1" applyFill="1" applyBorder="1" applyAlignment="1">
      <alignment horizontal="center" vertical="center" wrapText="1"/>
    </xf>
    <xf numFmtId="0" fontId="15" fillId="5" borderId="19" xfId="0" applyNumberFormat="1" applyFont="1" applyFill="1" applyBorder="1" applyAlignment="1">
      <alignment horizontal="left" vertical="center" wrapText="1"/>
    </xf>
    <xf numFmtId="303" fontId="34" fillId="5" borderId="19" xfId="0" applyFont="1" applyFill="1" applyBorder="1" applyAlignment="1">
      <alignment horizontal="center" vertical="center" wrapText="1"/>
    </xf>
    <xf fontId="7" fillId="7" borderId="1" xfId="0">
      <alignment vertical="top" wrapText="1"/>
    </xf>
    <xf numFmtId="303" fontId="29" fillId="13" borderId="6" xfId="0" applyFont="1" applyFill="1" applyBorder="1" applyAlignment="1">
      <alignment horizontal="center" vertical="center" wrapText="1"/>
    </xf>
    <xf numFmtId="303" fontId="18" fillId="13" borderId="6" xfId="0" applyFont="1" applyFill="1" applyBorder="1" applyAlignment="1">
      <alignment horizontal="center" vertical="center" wrapText="1"/>
    </xf>
    <xf numFmtId="300" fontId="18" fillId="13" borderId="6" xfId="0" applyNumberFormat="1" applyFont="1" applyFill="1" applyBorder="1" applyAlignment="1">
      <alignment horizontal="center" vertical="center" wrapText="1"/>
    </xf>
    <xf numFmtId="10" fontId="18" fillId="13" borderId="6" xfId="0" applyNumberFormat="1" applyFont="1" applyFill="1" applyBorder="1" applyAlignment="1">
      <alignment horizontal="center" vertical="center" wrapText="1"/>
    </xf>
    <xf numFmtId="9" fontId="18" fillId="13" borderId="6" xfId="0" applyNumberFormat="1" applyFont="1" applyFill="1" applyBorder="1" applyAlignment="1">
      <alignment horizontal="center" vertical="center" wrapText="1"/>
    </xf>
    <xf fontId="18" fillId="13" borderId="6" xfId="0">
      <alignment vertical="top" wrapText="1"/>
    </xf>
    <xf fontId="18" fillId="0" borderId="6" xfId="0">
      <alignment vertical="top" wrapText="1"/>
    </xf>
    <xf numFmtId="303" fontId="18" fillId="13" borderId="6" xfId="0" applyFont="1" applyFill="1" applyBorder="1" applyAlignment="1">
      <alignment vertical="top" wrapText="1"/>
    </xf>
    <xf numFmtId="303" fontId="12" fillId="5" borderId="1" xfId="0" applyFont="1" applyFill="1" applyBorder="1" applyAlignment="1">
      <alignment horizontal="center" vertical="center" wrapText="1"/>
    </xf>
    <xf numFmtId="303" fontId="11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left" vertical="center" wrapText="1"/>
    </xf>
    <xf numFmtId="303" fontId="35" fillId="0" borderId="1" xfId="0" applyBorder="1" applyAlignment="1">
      <alignment vertical="bottom"/>
    </xf>
    <xf fontId="7" fillId="0" borderId="1" xfId="0">
      <alignment horizontal="center" vertical="center" wrapText="1"/>
    </xf>
    <xf numFmtId="303" fontId="15" fillId="0" borderId="1" xfId="0" applyFont="1" applyBorder="1" applyAlignment="1">
      <alignment horizontal="left" vertical="center" wrapText="1"/>
    </xf>
    <xf numFmtId="303" fontId="15" fillId="0" borderId="1" xfId="0" applyFont="1" applyBorder="1" applyAlignment="1">
      <alignment horizontal="center" vertical="center" wrapText="1"/>
    </xf>
    <xf numFmtId="303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300" fontId="7" fillId="0" borderId="1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fontId="7" fillId="0" borderId="6" xfId="0">
      <alignment horizontal="center" vertical="center" wrapText="1"/>
    </xf>
    <xf numFmtId="303" fontId="15" fillId="0" borderId="6" xfId="0" applyFont="1" applyBorder="1" applyAlignment="1">
      <alignment horizontal="left" vertical="center" wrapText="1"/>
    </xf>
    <xf numFmtId="303" fontId="15" fillId="0" borderId="6" xfId="0" applyFont="1" applyBorder="1" applyAlignment="1">
      <alignment horizontal="center" vertical="center" wrapText="1"/>
    </xf>
    <xf numFmtId="303" fontId="8" fillId="0" borderId="6" xfId="0" applyFont="1" applyBorder="1" applyAlignment="1">
      <alignment horizontal="center" vertical="center" wrapText="1"/>
    </xf>
    <xf fontId="35" fillId="0" borderId="6" xfId="0">
      <alignment vertical="center"/>
    </xf>
    <xf numFmtId="303" fontId="11" fillId="0" borderId="1" xfId="0" applyFont="1" applyBorder="1">
      <alignment vertical="center"/>
    </xf>
    <xf numFmtId="303" fontId="8" fillId="0" borderId="1" xfId="0" applyFont="1" applyBorder="1" applyAlignment="1">
      <alignment vertical="top" wrapText="1"/>
    </xf>
    <xf numFmtId="300" fontId="7" fillId="0" borderId="1" xfId="0">
      <alignment horizontal="center" vertical="center" wrapText="1"/>
    </xf>
    <xf fontId="15" fillId="13" borderId="6" xfId="0">
      <alignment horizontal="center" vertical="center" textRotation="0" wrapText="1" indent="0" justifyLastLine="0" shrinkToFit="0"/>
    </xf>
    <xf numFmtId="301" fontId="26" fillId="13" borderId="6" xfId="0">
      <alignment horizontal="center" vertical="center" textRotation="0" wrapText="1" indent="0" justifyLastLine="0" shrinkToFit="0"/>
    </xf>
    <xf numFmtId="68" fontId="27" fillId="13" borderId="6" xfId="0">
      <alignment horizontal="center" vertical="center" textRotation="0" wrapText="1" indent="0" justifyLastLine="0" shrinkToFit="0"/>
    </xf>
    <xf numFmtId="301" fontId="28" fillId="13" borderId="6" xfId="0">
      <alignment horizontal="center" vertical="center" textRotation="0" indent="0" justifyLastLine="0" shrinkToFit="0"/>
    </xf>
    <xf numFmtId="303" fontId="35" fillId="0" borderId="1" xfId="0" applyBorder="1">
      <alignment vertical="center"/>
    </xf>
    <xf fontId="0" fillId="0" borderId="6" xfId="0">
      <alignment vertical="center"/>
    </xf>
    <xf fontId="0" fillId="13" borderId="6" xfId="0">
      <alignment vertical="center"/>
    </xf>
    <xf fontId="0" fillId="0" borderId="34" xfId="0">
      <alignment vertical="center"/>
    </xf>
    <xf numFmtId="301" fontId="28" fillId="13" borderId="5" xfId="0">
      <alignment horizontal="center" vertical="center" textRotation="0" indent="0" justifyLastLine="0" shrinkToFit="0"/>
    </xf>
    <xf numFmtId="68" fontId="27" fillId="13" borderId="5" xfId="0">
      <alignment horizontal="center" vertical="center" textRotation="0" wrapText="1" indent="0" justifyLastLine="0" shrinkToFit="0"/>
    </xf>
    <xf numFmtId="301" fontId="26" fillId="13" borderId="5" xfId="0">
      <alignment horizontal="center" vertical="center" textRotation="0" wrapText="1" indent="0" justifyLastLine="0" shrinkToFit="0"/>
    </xf>
    <xf fontId="0" fillId="0" borderId="35" xfId="0">
      <alignment vertical="center"/>
    </xf>
    <xf fontId="0" fillId="0" borderId="5" xfId="0">
      <alignment vertical="center"/>
    </xf>
    <xf fontId="0" fillId="0" borderId="36" xfId="0">
      <alignment vertical="center"/>
    </xf>
    <xf fontId="15" fillId="9" borderId="6" xfId="0">
      <alignment horizontal="center" vertical="center" textRotation="0" wrapText="1" indent="0" justifyLastLine="0" shrinkToFit="0"/>
    </xf>
    <xf fontId="36" fillId="0" borderId="6" xfId="0">
      <alignment horizontal="center" vertical="center" textRotation="0" wrapText="1" indent="0" justifyLastLine="0" shrinkToFit="0"/>
    </xf>
    <xf numFmtId="301" fontId="28" fillId="13" borderId="58" xfId="0">
      <alignment horizontal="center" vertical="center" textRotation="0" indent="0" justifyLastLine="0" shrinkToFit="0"/>
    </xf>
    <xf fontId="0" fillId="0" borderId="58" xfId="0">
      <alignment horizontal="center" vertical="center" textRotation="0" wrapText="1" indent="0" justifyLastLine="0" shrinkToFit="0"/>
    </xf>
    <xf fontId="0" fillId="0" borderId="59" xfId="0">
      <alignment vertical="center"/>
    </xf>
    <xf fontId="0" fillId="0" borderId="28" xfId="0">
      <alignment vertical="center"/>
    </xf>
    <xf fontId="0" fillId="0" borderId="35" xfId="0">
      <alignment horizontal="center" vertical="center" textRotation="0" justifyLastLine="0" shrinkToFit="0"/>
    </xf>
    <xf fontId="0" fillId="0" borderId="5" xfId="0">
      <alignment horizontal="center" vertical="center" textRotation="0" wrapText="1" justifyLastLine="0" shrinkToFit="0"/>
    </xf>
    <xf fontId="0" fillId="0" borderId="36" xfId="0">
      <alignment horizontal="center" vertical="center" textRotation="0" justifyLastLine="0" shrinkToFit="0"/>
    </xf>
    <xf fontId="0" fillId="0" borderId="34" xfId="0">
      <alignment horizontal="center" vertical="center" textRotation="0" wrapText="1" indent="0" justifyLastLine="0" shrinkToFit="0"/>
    </xf>
    <xf numFmtId="301" fontId="0" fillId="13" borderId="6" xfId="0">
      <alignment horizontal="center" vertical="center" textRotation="0" wrapText="1" indent="0" justifyLastLine="0" shrinkToFit="0"/>
    </xf>
    <xf numFmtId="301" fontId="0" fillId="13" borderId="60" xfId="0">
      <alignment horizontal="center" vertical="center" textRotation="0" wrapText="1" indent="0" justifyLastLine="0" shrinkToFit="0"/>
    </xf>
    <xf fontId="0" fillId="0" borderId="5" xfId="0">
      <alignment horizontal="center" vertical="center" textRotation="0" indent="0" justifyLastLine="0" shrinkToFit="0"/>
    </xf>
    <xf fontId="15" fillId="9" borderId="5" xfId="0">
      <alignment horizontal="center" vertical="center" textRotation="0" wrapText="1" indent="0" justifyLastLine="0" shrinkToFit="0"/>
    </xf>
    <xf numFmtId="301" fontId="0" fillId="13" borderId="6" xfId="0">
      <alignment horizontal="center" vertical="center" textRotation="0" wrapText="1" indent="0" justifyLastLine="0" shrinkToFit="0"/>
    </xf>
    <xf numFmtId="301" fontId="0" fillId="13" borderId="60" xfId="0">
      <alignment horizontal="center" vertical="center" textRotation="0" wrapText="1" indent="0" justifyLastLine="0" shrinkToFit="0"/>
    </xf>
    <xf fontId="0" fillId="0" borderId="5" xfId="0">
      <alignment vertical="center"/>
    </xf>
    <xf fontId="0" fillId="13" borderId="5" xfId="0">
      <alignment vertical="center"/>
    </xf>
    <xf fontId="0" fillId="0" borderId="35" xfId="0">
      <alignment horizontal="center" vertical="center" textRotation="0" wrapText="1" indent="0" justifyLastLine="0" shrinkToFit="0"/>
    </xf>
    <xf numFmtId="301" fontId="0" fillId="13" borderId="5" xfId="0">
      <alignment horizontal="center" vertical="center" textRotation="0" wrapText="1" indent="0" justifyLastLine="0" shrinkToFit="0"/>
    </xf>
    <xf numFmtId="301" fontId="0" fillId="13" borderId="61" xfId="0">
      <alignment horizontal="center" vertical="center" textRotation="0" wrapText="1" indent="0" justifyLastLine="0" shrinkToFit="0"/>
    </xf>
    <xf numFmtId="303" fontId="35" fillId="0" borderId="19" xfId="0" applyBorder="1">
      <alignment vertical="center"/>
    </xf>
    <xf numFmtId="0" fontId="37" fillId="5" borderId="5" xfId="0" applyNumberFormat="1" applyFont="1" applyFill="1" applyBorder="1" applyAlignment="1">
      <alignment horizontal="left" vertical="center" wrapText="1"/>
    </xf>
    <xf numFmtId="303" fontId="29" fillId="15" borderId="5" xfId="0" applyFont="1" applyFill="1" applyBorder="1" applyAlignment="1">
      <alignment horizontal="center" vertical="center" wrapText="1"/>
    </xf>
    <xf numFmtId="300" fontId="0" fillId="5" borderId="5" xfId="0">
      <alignment vertical="center"/>
    </xf>
    <xf numFmtId="68" fontId="38" fillId="9" borderId="5" xfId="0">
      <alignment horizontal="center" vertical="center" textRotation="0" wrapText="1" indent="0" justifyLastLine="0" shrinkToFit="0"/>
    </xf>
    <xf numFmtId="301" fontId="28" fillId="9" borderId="5" xfId="0">
      <alignment horizontal="center" vertical="center" textRotation="0" indent="0" justifyLastLine="0" shrinkToFit="0"/>
    </xf>
    <xf numFmtId="301" fontId="26" fillId="9" borderId="5" xfId="0">
      <alignment horizontal="center" vertical="center" textRotation="0" wrapText="1" indent="0" justifyLastLine="0" shrinkToFit="0"/>
    </xf>
    <xf numFmtId="303" fontId="29" fillId="15" borderId="6" xfId="0" applyFont="1" applyFill="1" applyBorder="1" applyAlignment="1">
      <alignment horizontal="center" vertical="center" wrapText="1"/>
    </xf>
    <xf numFmtId="300" fontId="35" fillId="5" borderId="6" xfId="0" applyNumberFormat="1" applyFill="1" applyBorder="1" applyAlignment="1">
      <alignment vertical="center"/>
    </xf>
    <xf numFmtId="68" fontId="0" fillId="0" borderId="6" xfId="0">
      <alignment horizontal="center" vertical="center" textRotation="0" wrapText="1" indent="0" justifyLastLine="0" shrinkToFit="0"/>
    </xf>
    <xf numFmtId="301" fontId="28" fillId="0" borderId="6" xfId="0">
      <alignment horizontal="center" vertical="center" textRotation="0" indent="0" justifyLastLine="0" shrinkToFit="0"/>
    </xf>
    <xf numFmtId="301" fontId="26" fillId="0" borderId="6" xfId="0">
      <alignment horizontal="center" vertical="center" textRotation="0" wrapText="1" indent="0" justifyLastLine="0" shrinkToFit="0"/>
    </xf>
    <xf numFmtId="0" fontId="18" fillId="15" borderId="6" xfId="0">
      <alignment horizontal="center" vertical="center" wrapText="1"/>
    </xf>
    <xf numFmtId="0" fontId="11" fillId="15" borderId="34" xfId="0">
      <alignment horizontal="left" vertical="center" wrapText="1"/>
    </xf>
    <xf fontId="28" fillId="15" borderId="6" xfId="0">
      <alignment horizontal="center" vertical="center" wrapText="1"/>
    </xf>
    <xf fontId="28" fillId="15" borderId="6" xfId="0">
      <alignment horizontal="left" vertical="center" wrapText="1"/>
    </xf>
    <xf numFmtId="0" fontId="39" fillId="15" borderId="34" xfId="0">
      <alignment horizontal="left" vertical="center" wrapText="1"/>
    </xf>
    <xf fontId="39" fillId="15" borderId="6" xfId="0">
      <alignment horizontal="left" vertical="center" wrapText="1"/>
    </xf>
    <xf numFmtId="0" fontId="39" fillId="16" borderId="6" xfId="0">
      <alignment horizontal="left" vertical="center" wrapText="1"/>
    </xf>
    <xf numFmtId="300" fontId="39" fillId="15" borderId="6" xfId="0">
      <alignment horizontal="left" vertical="center" wrapText="1"/>
    </xf>
    <xf numFmtId="68" fontId="40" fillId="15" borderId="6" xfId="0">
      <alignment horizontal="left" vertical="center" wrapText="1"/>
    </xf>
    <xf numFmtId="67" fontId="39" fillId="0" borderId="6" xfId="0">
      <alignment horizontal="left" vertical="center"/>
    </xf>
    <xf numFmtId="300" fontId="39" fillId="13" borderId="57" xfId="0">
      <alignment horizontal="left" vertical="center"/>
    </xf>
    <xf fontId="18" fillId="0" borderId="6" xfId="0">
      <alignment horizontal="center" vertical="center" wrapText="1"/>
    </xf>
    <xf fontId="0" fillId="13" borderId="34" xfId="0">
      <alignment vertical="center"/>
    </xf>
    <xf numFmtId="0" fontId="28" fillId="15" borderId="6" xfId="0">
      <alignment vertical="bottom"/>
    </xf>
    <xf fontId="0" fillId="0" borderId="6" xfId="0">
      <alignment horizontal="left" vertical="center" wrapText="1"/>
    </xf>
    <xf fontId="0" fillId="0" borderId="34" xfId="0">
      <alignment horizontal="left" vertical="center" wrapText="1"/>
    </xf>
    <xf fontId="0" fillId="13" borderId="6" xfId="0">
      <alignment horizontal="left" vertical="center" wrapText="1"/>
    </xf>
    <xf fontId="0" fillId="13" borderId="57" xfId="0">
      <alignment horizontal="left" vertical="center" wrapText="1"/>
    </xf>
    <xf numFmtId="0" fontId="18" fillId="5" borderId="0" xfId="0">
      <alignment horizontal="center" vertical="center" wrapText="1"/>
    </xf>
    <xf numFmtId="0" fontId="11" fillId="5" borderId="0" xfId="0">
      <alignment horizontal="left" vertical="center" wrapText="1"/>
    </xf>
    <xf fontId="28" fillId="5" borderId="0" xfId="0">
      <alignment horizontal="center" vertical="center" wrapText="1"/>
    </xf>
    <xf fontId="41" fillId="0" borderId="6" xfId="0">
      <alignment horizontal="center" vertical="center" textRotation="0" wrapText="1" indent="0" justifyLastLine="0" shrinkToFit="0"/>
    </xf>
    <xf fontId="39" fillId="15" borderId="0" xfId="0">
      <alignment horizontal="left" vertical="center" wrapText="1"/>
    </xf>
    <xf numFmtId="0" fontId="39" fillId="16" borderId="0" xfId="0">
      <alignment horizontal="left" vertical="center" wrapText="1"/>
    </xf>
    <xf numFmtId="303" fontId="18" fillId="0" borderId="45" xfId="0" applyFont="1" applyAlignment="1">
      <alignment horizontal="center" vertical="center" wrapText="1"/>
    </xf>
    <xf fontId="0" fillId="13" borderId="0" xfId="0">
      <alignment horizontal="left" vertical="center" wrapText="1"/>
    </xf>
    <xf numFmtId="68" fontId="40" fillId="15" borderId="0" xfId="0">
      <alignment horizontal="left" vertical="center" wrapText="1"/>
    </xf>
    <xf numFmtId="67" fontId="39" fillId="0" borderId="0" xfId="0">
      <alignment horizontal="left" vertical="center"/>
    </xf>
    <xf fontId="18" fillId="0" borderId="0" xfId="0">
      <alignment horizontal="center" vertical="center" wrapText="1"/>
    </xf>
    <xf fontId="39" fillId="5" borderId="0" xfId="0">
      <alignment horizontal="left" vertical="center" wrapText="1"/>
    </xf>
    <xf numFmtId="0" fontId="39" fillId="6" borderId="0" xfId="0">
      <alignment horizontal="left" vertical="center" wrapText="1"/>
    </xf>
    <xf fontId="0" fillId="9" borderId="0" xfId="0">
      <alignment horizontal="left" vertical="center" wrapText="1"/>
    </xf>
    <xf numFmtId="68" fontId="39" fillId="5" borderId="0" xfId="0">
      <alignment horizontal="left" vertical="center" wrapText="1"/>
    </xf>
    <xf fontId="41" fillId="0" borderId="6" xfId="0">
      <alignment horizontal="center" vertical="center" textRotation="0" wrapText="1" indent="0" justifyLastLine="0" shrinkToFit="0"/>
    </xf>
    <xf fontId="0" fillId="0" borderId="6" xfId="0">
      <alignment vertical="center"/>
    </xf>
    <xf numFmtId="303" fontId="4" fillId="2" borderId="1" xfId="0" applyFont="1" applyFill="1" applyBorder="1" applyAlignment="1">
      <alignment horizontal="left" vertical="center" wrapText="1"/>
    </xf>
    <xf numFmtId="300" fontId="4" fillId="2" borderId="1" xfId="0" applyNumberFormat="1" applyFont="1" applyFill="1" applyBorder="1" applyAlignment="1">
      <alignment horizontal="left" vertical="center" wrapText="1"/>
    </xf>
    <xf numFmtId="10" fontId="4" fillId="3" borderId="1" xfId="0" applyNumberFormat="1" applyFont="1" applyFill="1" applyBorder="1" applyAlignment="1">
      <alignment horizontal="left" vertical="center" wrapText="1"/>
    </xf>
    <xf numFmtId="300" fontId="4" fillId="3" borderId="1" xfId="0" applyNumberFormat="1" applyFont="1" applyFill="1" applyBorder="1" applyAlignment="1">
      <alignment horizontal="left" vertical="center" wrapText="1"/>
    </xf>
    <xf numFmtId="9" fontId="3" fillId="2" borderId="1" xfId="0" applyNumberFormat="1" applyFont="1" applyFill="1" applyBorder="1" applyAlignment="1">
      <alignment horizontal="left" vertical="center" wrapText="1"/>
    </xf>
    <xf numFmtId="300" fontId="3" fillId="2" borderId="1" xfId="0" applyNumberFormat="1" applyFont="1" applyFill="1" applyBorder="1" applyAlignment="1">
      <alignment horizontal="left" vertical="center" wrapText="1"/>
    </xf>
    <xf numFmtId="0" fontId="42" fillId="17" borderId="1" xfId="0" applyNumberFormat="1" applyFont="1" applyFill="1" applyBorder="1" applyAlignment="1">
      <alignment horizontal="left" vertical="center" wrapText="1"/>
    </xf>
    <xf numFmtId="303" fontId="7" fillId="5" borderId="1" xfId="0" applyFont="1" applyFill="1" applyBorder="1" applyAlignment="1">
      <alignment horizontal="center" vertical="center"/>
    </xf>
    <xf numFmtId="303" fontId="7" fillId="5" borderId="1" xfId="0" applyFont="1" applyFill="1" applyBorder="1" applyAlignment="1">
      <alignment horizontal="left" vertical="center"/>
    </xf>
    <xf numFmtId="300" fontId="7" fillId="5" borderId="1" xfId="0" applyNumberFormat="1" applyFont="1" applyFill="1" applyBorder="1" applyAlignment="1">
      <alignment horizontal="left" vertical="center"/>
    </xf>
    <xf numFmtId="10" fontId="7" fillId="5" borderId="1" xfId="0" applyNumberFormat="1" applyFont="1" applyFill="1" applyBorder="1" applyAlignment="1">
      <alignment horizontal="left" vertical="center"/>
    </xf>
    <xf numFmtId="303" fontId="7" fillId="6" borderId="62" xfId="0" applyFont="1" applyFill="1" applyBorder="1" applyAlignment="1">
      <alignment horizontal="center" vertical="center" wrapText="1"/>
    </xf>
    <xf numFmtId="303" fontId="35" fillId="0" borderId="63" xfId="0" applyBorder="1">
      <alignment vertical="center"/>
    </xf>
    <xf numFmtId="303" fontId="35" fillId="0" borderId="64" xfId="0" applyBorder="1">
      <alignment vertical="center"/>
    </xf>
    <xf numFmtId="303" fontId="7" fillId="5" borderId="1" xfId="0" applyFont="1" applyFill="1" applyBorder="1" applyAlignment="1">
      <alignment vertical="bottom"/>
    </xf>
    <xf numFmtId="303" fontId="35" fillId="0" borderId="44" xfId="0" applyBorder="1">
      <alignment vertical="center"/>
    </xf>
    <xf numFmtId="303" fontId="35" fillId="0" borderId="45" xfId="0" applyBorder="1">
      <alignment vertical="center"/>
    </xf>
    <xf numFmtId="303" fontId="35" fillId="0" borderId="46" xfId="0" applyBorder="1">
      <alignment vertical="center"/>
    </xf>
    <xf numFmtId="303" fontId="35" fillId="0" borderId="65" xfId="0" applyBorder="1">
      <alignment vertical="center"/>
    </xf>
    <xf numFmtId="303" fontId="35" fillId="0" borderId="66" xfId="0" applyBorder="1">
      <alignment vertical="center"/>
    </xf>
    <xf numFmtId="303" fontId="35" fillId="0" borderId="30" xfId="0" applyBorder="1">
      <alignment vertical="center"/>
    </xf>
    <xf numFmtId="303" fontId="7" fillId="10" borderId="1" xfId="0" applyFont="1" applyFill="1" applyBorder="1" applyAlignment="1">
      <alignment horizontal="left" vertical="center"/>
    </xf>
    <xf numFmtId="10" fontId="9" fillId="5" borderId="1" xfId="0" applyNumberFormat="1" applyFont="1" applyFill="1" applyBorder="1" applyAlignment="1">
      <alignment horizontal="left" vertical="center"/>
    </xf>
    <xf numFmtId="300" fontId="43" fillId="6" borderId="1" xfId="0" applyNumberFormat="1" applyFont="1" applyFill="1" applyBorder="1" applyAlignment="1">
      <alignment horizontal="left" vertical="center" wrapText="1"/>
    </xf>
    <xf numFmtId="300" fontId="13" fillId="6" borderId="1" xfId="0" applyNumberFormat="1" applyFont="1" applyFill="1" applyBorder="1" applyAlignment="1">
      <alignment horizontal="right" vertical="center" wrapText="1"/>
    </xf>
    <xf numFmtId="303" fontId="7" fillId="12" borderId="1" xfId="0" applyFont="1" applyFill="1" applyBorder="1" applyAlignment="1">
      <alignment horizontal="center" vertical="center"/>
    </xf>
    <xf numFmtId="0" fontId="44" fillId="12" borderId="1" xfId="0" applyNumberFormat="1" applyFont="1" applyFill="1" applyBorder="1" applyAlignment="1">
      <alignment horizontal="center" vertical="center" wrapText="1"/>
    </xf>
    <xf numFmtId="303" fontId="7" fillId="12" borderId="1" xfId="0" applyFont="1" applyFill="1" applyBorder="1" applyAlignment="1">
      <alignment horizontal="left" vertical="center"/>
    </xf>
    <xf numFmtId="303" fontId="7" fillId="12" borderId="1" xfId="0" applyFont="1" applyFill="1" applyBorder="1" applyAlignment="1">
      <alignment horizontal="left" vertical="center" wrapText="1"/>
    </xf>
    <xf numFmtId="300" fontId="7" fillId="12" borderId="1" xfId="0" applyNumberFormat="1" applyFont="1" applyFill="1" applyBorder="1" applyAlignment="1">
      <alignment horizontal="left" vertical="center"/>
    </xf>
    <xf numFmtId="10" fontId="9" fillId="12" borderId="1" xfId="0" applyNumberFormat="1" applyFont="1" applyFill="1" applyBorder="1" applyAlignment="1">
      <alignment horizontal="left" vertical="center"/>
    </xf>
    <xf numFmtId="10" fontId="7" fillId="12" borderId="1" xfId="0" applyNumberFormat="1" applyFont="1" applyFill="1" applyBorder="1" applyAlignment="1">
      <alignment horizontal="left" vertical="center"/>
    </xf>
    <xf numFmtId="9" fontId="7" fillId="12" borderId="1" xfId="0" applyNumberFormat="1" applyFont="1" applyFill="1" applyBorder="1" applyAlignment="1">
      <alignment horizontal="left" vertical="center"/>
    </xf>
    <xf numFmtId="300" fontId="13" fillId="12" borderId="1" xfId="0" applyNumberFormat="1" applyFont="1" applyFill="1" applyBorder="1" applyAlignment="1">
      <alignment horizontal="right" vertical="center" wrapText="1"/>
    </xf>
    <xf numFmtId="0" fontId="44" fillId="12" borderId="1" xfId="0">
      <alignment horizontal="center" vertical="center" wrapText="1"/>
    </xf>
    <xf fontId="7" fillId="12" borderId="1" xfId="0">
      <alignment horizontal="left" vertical="center"/>
    </xf>
    <xf fontId="7" fillId="12" borderId="1" xfId="0">
      <alignment horizontal="left" vertical="center" wrapText="1"/>
    </xf>
    <xf numFmtId="300" fontId="7" fillId="12" borderId="1" xfId="0">
      <alignment horizontal="left" vertical="center"/>
    </xf>
    <xf numFmtId="10" fontId="7" fillId="12" borderId="1" xfId="0">
      <alignment horizontal="left" vertical="center"/>
    </xf>
    <xf numFmtId="300" fontId="13" fillId="12" borderId="1" xfId="0">
      <alignment horizontal="right" vertical="center" wrapText="1"/>
    </xf>
    <xf fontId="44" fillId="12" borderId="1" xfId="0">
      <alignment horizontal="center" vertical="center" wrapText="1"/>
    </xf>
    <xf numFmtId="9" fontId="7" fillId="12" borderId="1" xfId="0">
      <alignment horizontal="left" vertical="center"/>
    </xf>
    <xf numFmtId="0" fontId="7" fillId="12" borderId="1" xfId="0" applyNumberFormat="1" applyFont="1" applyFill="1" applyBorder="1" applyAlignment="1">
      <alignment horizontal="center" vertical="center" wrapText="1"/>
    </xf>
    <xf numFmtId="300" fontId="35" fillId="12" borderId="1" xfId="0" applyNumberFormat="1" applyFill="1" applyBorder="1">
      <alignment vertical="center"/>
    </xf>
    <xf numFmtId="303" fontId="45" fillId="12" borderId="1" xfId="0" applyFont="1" applyFill="1" applyBorder="1" applyAlignment="1">
      <alignment vertical="bottom"/>
    </xf>
    <xf numFmtId="300" fontId="7" fillId="18" borderId="1" xfId="0" applyNumberFormat="1" applyFont="1" applyFill="1" applyBorder="1" applyAlignment="1">
      <alignment horizontal="left" vertical="center"/>
    </xf>
    <xf numFmtId="300" fontId="18" fillId="18" borderId="1" xfId="0">
      <alignment horizontal="right" vertical="center"/>
    </xf>
    <xf numFmtId="300" fontId="7" fillId="18" borderId="1" xfId="0">
      <alignment horizontal="left" vertical="center"/>
    </xf>
    <xf numFmtId="9" fontId="7" fillId="5" borderId="1" xfId="0" applyNumberFormat="1" applyFont="1" applyFill="1" applyBorder="1" applyAlignment="1">
      <alignment horizontal="left" vertical="center"/>
    </xf>
    <xf numFmtId="300" fontId="35" fillId="5" borderId="1" xfId="0" applyNumberFormat="1" applyFill="1" applyBorder="1">
      <alignment vertical="center"/>
    </xf>
    <xf numFmtId="303" fontId="45" fillId="5" borderId="1" xfId="0" applyFont="1" applyFill="1" applyBorder="1" applyAlignment="1">
      <alignment vertical="bottom"/>
    </xf>
    <xf numFmtId="9" fontId="7" fillId="6" borderId="1" xfId="0" applyNumberFormat="1" applyFont="1" applyFill="1" applyBorder="1" applyAlignment="1">
      <alignment horizontal="left" vertical="center"/>
    </xf>
    <xf numFmtId="303" fontId="45" fillId="5" borderId="2" xfId="0" applyFont="1" applyFill="1" applyBorder="1" applyAlignment="1">
      <alignment vertical="bottom"/>
    </xf>
    <xf numFmtId="9" fontId="4" fillId="6" borderId="62" xfId="0" applyNumberFormat="1" applyFont="1" applyFill="1" applyBorder="1" applyAlignment="1">
      <alignment horizontal="center" vertical="center"/>
    </xf>
    <xf numFmtId="9" fontId="4" fillId="6" borderId="1" xfId="0" applyNumberFormat="1" applyFont="1" applyFill="1" applyBorder="1">
      <alignment vertical="center"/>
    </xf>
    <xf numFmtId="303" fontId="45" fillId="5" borderId="9" xfId="0" applyFont="1" applyFill="1" applyBorder="1" applyAlignment="1">
      <alignment vertical="bottom"/>
    </xf>
    <xf numFmtId="9" fontId="7" fillId="5" borderId="1" xfId="0" applyNumberFormat="1" applyFont="1" applyFill="1" applyBorder="1">
      <alignment vertical="center"/>
    </xf>
    <xf numFmtId="0" fontId="44" fillId="5" borderId="1" xfId="0" applyNumberFormat="1" applyFont="1" applyFill="1" applyBorder="1" applyAlignment="1">
      <alignment horizontal="center" vertical="center" wrapText="1"/>
    </xf>
    <xf numFmtId="303" fontId="46" fillId="5" borderId="1" xfId="0" applyFont="1" applyFill="1" applyBorder="1" applyAlignment="1">
      <alignment horizontal="left" vertical="center" wrapText="1"/>
    </xf>
    <xf numFmtId="303" fontId="45" fillId="5" borderId="67" xfId="0" applyFont="1" applyFill="1" applyBorder="1" applyAlignment="1">
      <alignment horizontal="center" vertical="center" wrapText="1"/>
    </xf>
    <xf fontId="0" fillId="0" borderId="68" xfId="0">
      <alignment vertical="center"/>
    </xf>
    <xf fontId="0" fillId="0" borderId="69" xfId="0">
      <alignment vertical="center"/>
    </xf>
    <xf numFmtId="303" fontId="7" fillId="5" borderId="1" xfId="0" applyFont="1" applyFill="1" applyBorder="1">
      <alignment vertical="center"/>
    </xf>
    <xf numFmtId="300" fontId="47" fillId="5" borderId="1" xfId="0" applyNumberFormat="1" applyFont="1" applyFill="1" applyBorder="1" applyAlignment="1">
      <alignment horizontal="left" vertical="center"/>
    </xf>
    <xf fontId="0" fillId="0" borderId="70" xfId="0">
      <alignment vertical="center"/>
    </xf>
    <xf fontId="0" fillId="0" borderId="71" xfId="0">
      <alignment vertical="center"/>
    </xf>
    <xf fontId="0" fillId="0" borderId="72" xfId="0">
      <alignment vertical="center"/>
    </xf>
    <xf numFmtId="9" fontId="7" fillId="5" borderId="9" xfId="0" applyNumberFormat="1" applyFont="1" applyFill="1" applyBorder="1" applyAlignment="1">
      <alignment horizontal="left" vertical="center"/>
    </xf>
    <xf numFmtId="300" fontId="7" fillId="6" borderId="1" xfId="0" applyNumberFormat="1" applyFont="1" applyFill="1" applyBorder="1" applyAlignment="1">
      <alignment horizontal="left" vertical="center"/>
    </xf>
    <xf numFmtId="300" fontId="7" fillId="6" borderId="1" xfId="0">
      <alignment horizontal="left" vertical="center"/>
    </xf>
    <xf numFmtId="303" fontId="47" fillId="5" borderId="13" xfId="0" applyFont="1" applyFill="1" applyBorder="1" applyAlignment="1">
      <alignment horizontal="left" vertical="center" wrapText="1"/>
    </xf>
    <xf numFmtId="300" fontId="7" fillId="6" borderId="6" xfId="0">
      <alignment horizontal="left" vertical="center"/>
    </xf>
    <xf fontId="7" fillId="7" borderId="1" xfId="0">
      <alignment horizontal="left" vertical="center" wrapText="1"/>
    </xf>
    <xf numFmtId="68" fontId="7" fillId="5" borderId="1" xfId="0" applyNumberFormat="1" applyFont="1" applyFill="1" applyBorder="1" applyAlignment="1">
      <alignment horizontal="left" vertical="center"/>
    </xf>
    <xf numFmtId="303" fontId="47" fillId="5" borderId="1" xfId="0" applyFont="1" applyFill="1" applyBorder="1" applyAlignment="1">
      <alignment horizontal="left" vertical="center"/>
    </xf>
    <xf fontId="28" fillId="7" borderId="1" xfId="0">
      <alignment vertical="bottom"/>
    </xf>
    <xf numFmtId="0" fontId="7" fillId="5" borderId="1" xfId="0">
      <alignment horizontal="left" vertical="center" wrapText="1"/>
    </xf>
    <xf numFmtId="10" fontId="7" fillId="6" borderId="1" xfId="0" applyNumberFormat="1" applyFont="1" applyFill="1" applyBorder="1" applyAlignment="1">
      <alignment horizontal="left" vertical="center"/>
    </xf>
    <xf numFmtId="303" fontId="7" fillId="19" borderId="1" xfId="0" applyFont="1" applyFill="1" applyBorder="1" applyAlignment="1">
      <alignment horizontal="center" vertical="center" wrapText="1"/>
    </xf>
    <xf numFmtId="303" fontId="7" fillId="19" borderId="1" xfId="0" applyFont="1" applyFill="1" applyBorder="1" applyAlignment="1">
      <alignment horizontal="left" vertical="center"/>
    </xf>
    <xf numFmtId="303" fontId="7" fillId="19" borderId="1" xfId="0" applyFont="1" applyFill="1" applyBorder="1" applyAlignment="1">
      <alignment horizontal="left" vertical="center" wrapText="1"/>
    </xf>
    <xf numFmtId="300" fontId="7" fillId="19" borderId="1" xfId="0" applyNumberFormat="1" applyFont="1" applyFill="1" applyBorder="1" applyAlignment="1">
      <alignment horizontal="left" vertical="center"/>
    </xf>
    <xf numFmtId="10" fontId="9" fillId="19" borderId="1" xfId="0" applyNumberFormat="1" applyFont="1" applyFill="1" applyBorder="1" applyAlignment="1">
      <alignment horizontal="left" vertical="center"/>
    </xf>
    <xf numFmtId="10" fontId="7" fillId="19" borderId="1" xfId="0" applyNumberFormat="1" applyFont="1" applyFill="1" applyBorder="1" applyAlignment="1">
      <alignment horizontal="left" vertical="center"/>
    </xf>
    <xf numFmtId="300" fontId="47" fillId="20" borderId="1" xfId="0" applyNumberFormat="1" applyFont="1" applyFill="1" applyBorder="1" applyAlignment="1">
      <alignment horizontal="left" vertical="center"/>
    </xf>
    <xf numFmtId="303" fontId="47" fillId="20" borderId="1" xfId="0" applyFont="1" applyFill="1" applyBorder="1" applyAlignment="1">
      <alignment horizontal="left" vertical="center"/>
    </xf>
    <xf numFmtId="303" fontId="35" fillId="21" borderId="1" xfId="0" applyFill="1" applyBorder="1">
      <alignment vertical="center"/>
    </xf>
    <xf numFmtId="303" fontId="12" fillId="20" borderId="1" xfId="0" applyFont="1" applyFill="1" applyBorder="1" applyAlignment="1">
      <alignment horizontal="left" vertical="center"/>
    </xf>
    <xf numFmtId="303" fontId="7" fillId="10" borderId="1" xfId="0" applyFont="1" applyFill="1" applyBorder="1" applyAlignment="1">
      <alignment horizontal="center" vertical="center"/>
    </xf>
    <xf numFmtId="303" fontId="7" fillId="10" borderId="1" xfId="0" applyFont="1" applyFill="1" applyBorder="1" applyAlignment="1">
      <alignment horizontal="left" vertical="center" wrapText="1"/>
    </xf>
    <xf numFmtId="303" fontId="7" fillId="20" borderId="1" xfId="0" applyFont="1" applyFill="1" applyBorder="1" applyAlignment="1">
      <alignment horizontal="left" vertical="center"/>
    </xf>
    <xf numFmtId="303" fontId="35" fillId="6" borderId="45" xfId="0" applyFill="1">
      <alignment vertical="center"/>
    </xf>
    <xf numFmtId="303" fontId="7" fillId="5" borderId="19" xfId="0" applyFont="1" applyFill="1" applyBorder="1">
      <alignment vertical="center"/>
    </xf>
    <xf numFmtId="303" fontId="7" fillId="19" borderId="19" xfId="0" applyFont="1" applyFill="1" applyBorder="1" applyAlignment="1">
      <alignment horizontal="left" vertical="center"/>
    </xf>
    <xf numFmtId="303" fontId="7" fillId="19" borderId="19" xfId="0" applyFont="1" applyFill="1" applyBorder="1" applyAlignment="1">
      <alignment horizontal="left" vertical="center" wrapText="1"/>
    </xf>
    <xf numFmtId="300" fontId="7" fillId="19" borderId="19" xfId="0" applyNumberFormat="1" applyFont="1" applyFill="1" applyBorder="1" applyAlignment="1">
      <alignment horizontal="left" vertical="center"/>
    </xf>
    <xf numFmtId="10" fontId="9" fillId="19" borderId="19" xfId="0" applyNumberFormat="1" applyFont="1" applyFill="1" applyBorder="1" applyAlignment="1">
      <alignment horizontal="left" vertical="center"/>
    </xf>
    <xf numFmtId="10" fontId="7" fillId="19" borderId="19" xfId="0" applyNumberFormat="1" applyFont="1" applyFill="1" applyBorder="1" applyAlignment="1">
      <alignment horizontal="left" vertical="center"/>
    </xf>
    <xf numFmtId="300" fontId="47" fillId="20" borderId="19" xfId="0" applyNumberFormat="1" applyFont="1" applyFill="1" applyBorder="1" applyAlignment="1">
      <alignment horizontal="left" vertical="center"/>
    </xf>
    <xf numFmtId="303" fontId="47" fillId="20" borderId="19" xfId="0" applyFont="1" applyFill="1" applyBorder="1" applyAlignment="1">
      <alignment horizontal="left" vertical="center"/>
    </xf>
    <xf numFmtId="303" fontId="7" fillId="20" borderId="19" xfId="0" applyFont="1" applyFill="1" applyBorder="1" applyAlignment="1">
      <alignment horizontal="left" vertical="center"/>
    </xf>
    <xf numFmtId="300" fontId="7" fillId="5" borderId="1" xfId="0" applyNumberFormat="1" applyFont="1" applyFill="1" applyBorder="1" applyAlignment="1">
      <alignment horizontal="left" vertical="center" wrapText="1"/>
    </xf>
    <xf numFmtId="67" fontId="17" fillId="9" borderId="1" xfId="0" applyNumberFormat="1" applyFont="1" applyFill="1" applyBorder="1" applyAlignment="1">
      <alignment horizontal="left" vertical="center"/>
    </xf>
    <xf numFmtId="67" fontId="17" fillId="9" borderId="1" xfId="0">
      <alignment horizontal="left" vertical="center"/>
    </xf>
    <xf numFmtId="303" fontId="7" fillId="5" borderId="1" xfId="0" applyFont="1" applyFill="1" applyBorder="1" applyAlignment="1">
      <alignment horizontal="left" vertical="top" wrapText="1"/>
    </xf>
    <xf numFmtId="303" fontId="12" fillId="5" borderId="1" xfId="0" applyFont="1" applyFill="1" applyBorder="1" applyAlignment="1">
      <alignment horizontal="left" vertical="center"/>
    </xf>
    <xf fontId="27" fillId="13" borderId="6" xfId="0">
      <alignment vertical="center"/>
    </xf>
    <xf numFmtId="303" fontId="48" fillId="5" borderId="1" xfId="0" applyFont="1" applyFill="1" applyBorder="1" applyAlignment="1">
      <alignment horizontal="left" vertical="center" wrapText="1"/>
    </xf>
    <xf fontId="27" fillId="13" borderId="6" xfId="0">
      <alignment horizontal="left" vertical="center" wrapText="1"/>
    </xf>
    <xf numFmtId="303" fontId="7" fillId="5" borderId="1" xfId="0" applyFont="1" applyFill="1" applyBorder="1" applyAlignment="1">
      <alignment horizontal="left" vertical="center"/>
    </xf>
    <xf numFmtId="303" fontId="7" fillId="5" borderId="1" xfId="0" applyFont="1" applyFill="1" applyBorder="1" applyAlignment="1">
      <alignment horizontal="left" vertical="center" wrapText="1"/>
    </xf>
    <xf numFmtId="300" fontId="7" fillId="5" borderId="6" xfId="0" applyNumberFormat="1" applyFont="1" applyFill="1" applyBorder="1" applyAlignment="1">
      <alignment horizontal="left" vertical="center" wrapText="1"/>
    </xf>
    <xf numFmtId="68" fontId="27" fillId="13" borderId="6" xfId="0">
      <alignment horizontal="left" vertical="center"/>
    </xf>
    <xf numFmtId="67" fontId="27" fillId="13" borderId="6" xfId="0">
      <alignment horizontal="left" vertical="center"/>
    </xf>
    <xf numFmtId="0" fontId="7" fillId="5" borderId="6" xfId="0">
      <alignment horizontal="left" vertical="top" wrapText="1"/>
    </xf>
    <xf numFmtId="0" fontId="12" fillId="5" borderId="6" xfId="0">
      <alignment horizontal="left" vertical="center"/>
    </xf>
    <xf fontId="27" fillId="13" borderId="6" xfId="0">
      <alignment horizontal="center" vertical="center" textRotation="0" indent="0" justifyLastLine="0" shrinkToFit="0"/>
    </xf>
    <xf fontId="49" fillId="13" borderId="6" xfId="0">
      <alignment horizontal="center" vertical="center" textRotation="0" wrapText="1" indent="0" justifyLastLine="0" shrinkToFit="0"/>
    </xf>
    <xf fontId="27" fillId="13" borderId="6" xfId="0">
      <alignment horizontal="left" vertical="center" textRotation="0" wrapText="1" indent="0" justifyLastLine="0" shrinkToFit="0"/>
    </xf>
    <xf fontId="27" fillId="13" borderId="6" xfId="0">
      <alignment horizontal="left" vertical="center" textRotation="0" indent="0" justifyLastLine="0" shrinkToFit="0"/>
    </xf>
    <xf fontId="27" fillId="13" borderId="34" xfId="0">
      <alignment horizontal="left" vertical="center" textRotation="0" indent="0" justifyLastLine="0" shrinkToFit="0"/>
    </xf>
    <xf numFmtId="0" fontId="45" fillId="9" borderId="1" xfId="0">
      <alignment horizontal="left" vertical="center" textRotation="0" justifyLastLine="0" shrinkToFit="0"/>
    </xf>
    <xf numFmtId="68" fontId="50" fillId="13" borderId="6" xfId="0">
      <alignment horizontal="left" vertical="center" textRotation="0" wrapText="1" justifyLastLine="0" shrinkToFit="0"/>
    </xf>
    <xf numFmtId="0" fontId="51" fillId="13" borderId="6" xfId="0">
      <alignment horizontal="left" vertical="center" textRotation="0" justifyLastLine="0" shrinkToFit="0"/>
    </xf>
    <xf numFmtId="67" fontId="52" fillId="13" borderId="6" xfId="0">
      <alignment horizontal="left" vertical="center" textRotation="0" wrapText="1" justifyLastLine="0" shrinkToFit="0"/>
    </xf>
    <xf numFmtId="301" fontId="53" fillId="13" borderId="6" xfId="0">
      <alignment horizontal="left" vertical="center" textRotation="0" wrapText="1" justifyLastLine="0" shrinkToFit="0"/>
    </xf>
    <xf numFmtId="68" fontId="50" fillId="13" borderId="36" xfId="0">
      <alignment horizontal="center" vertical="center" textRotation="0" justifyLastLine="0" shrinkToFit="0"/>
    </xf>
    <xf fontId="52" fillId="13" borderId="6" xfId="0">
      <alignment vertical="center"/>
    </xf>
    <xf numFmtId="303" fontId="27" fillId="13" borderId="6" xfId="0" applyFont="1" applyFill="1" applyBorder="1">
      <alignment vertical="center"/>
    </xf>
    <xf fontId="27" fillId="13" borderId="6" xfId="0">
      <alignment vertical="center"/>
    </xf>
    <xf fontId="27" fillId="13" borderId="34" xfId="0">
      <alignment vertical="center"/>
    </xf>
    <xf numFmtId="0" fontId="27" fillId="13" borderId="5" xfId="0">
      <alignment horizontal="left" vertical="center" textRotation="0" wrapText="1" indent="0" justifyLastLine="0" shrinkToFit="0"/>
    </xf>
    <xf numFmtId="300" fontId="7" fillId="5" borderId="1" xfId="0" applyNumberFormat="1" applyFont="1" applyFill="1" applyBorder="1" applyAlignment="1">
      <alignment horizontal="left" vertical="center"/>
    </xf>
    <xf numFmtId="68" fontId="52" fillId="13" borderId="6" xfId="0">
      <alignment horizontal="left" vertical="center" textRotation="0" wrapText="1" justifyLastLine="0" shrinkToFit="0"/>
    </xf>
    <xf numFmtId="68" fontId="52" fillId="13" borderId="5" xfId="0">
      <alignment horizontal="left" vertical="center" textRotation="0" wrapText="1" justifyLastLine="0" shrinkToFit="0"/>
    </xf>
    <xf numFmtId="0" fontId="51" fillId="13" borderId="5" xfId="0">
      <alignment horizontal="left" vertical="center" textRotation="0" justifyLastLine="0" shrinkToFit="0"/>
    </xf>
    <xf numFmtId="67" fontId="52" fillId="13" borderId="5" xfId="0">
      <alignment horizontal="left" vertical="center" textRotation="0" wrapText="1" justifyLastLine="0" shrinkToFit="0"/>
    </xf>
    <xf numFmtId="301" fontId="53" fillId="13" borderId="5" xfId="0">
      <alignment horizontal="left" vertical="center" textRotation="0" wrapText="1" justifyLastLine="0" shrinkToFit="0"/>
    </xf>
    <xf fontId="27" fillId="13" borderId="35" xfId="0">
      <alignment horizontal="left" vertical="center" textRotation="0" indent="0" justifyLastLine="0" shrinkToFit="0"/>
    </xf>
    <xf fontId="27" fillId="13" borderId="35" xfId="0">
      <alignment vertical="center"/>
    </xf>
    <xf fontId="21" fillId="9" borderId="6" xfId="0">
      <alignment horizontal="center" vertical="center" textRotation="0" indent="0" justifyLastLine="0" shrinkToFit="0"/>
    </xf>
    <xf fontId="21" fillId="9" borderId="5" xfId="0">
      <alignment horizontal="left" vertical="center" textRotation="0" wrapText="1" indent="0" justifyLastLine="0" shrinkToFit="0"/>
    </xf>
    <xf fontId="21" fillId="9" borderId="6" xfId="0">
      <alignment horizontal="left" vertical="center" textRotation="0" indent="0" justifyLastLine="0" shrinkToFit="0"/>
    </xf>
    <xf fontId="21" fillId="9" borderId="35" xfId="0">
      <alignment horizontal="left" vertical="center" textRotation="0" indent="0" justifyLastLine="0" shrinkToFit="0"/>
    </xf>
    <xf numFmtId="0" fontId="21" fillId="9" borderId="5" xfId="0">
      <alignment horizontal="left" vertical="center" textRotation="0" wrapText="1" indent="0" justifyLastLine="0" shrinkToFit="0"/>
    </xf>
    <xf numFmtId="300" fontId="7" fillId="5" borderId="1" xfId="0">
      <alignment horizontal="left" vertical="center"/>
    </xf>
    <xf numFmtId="68" fontId="21" fillId="9" borderId="6" xfId="0">
      <alignment horizontal="left" vertical="center" textRotation="0" wrapText="1" justifyLastLine="0" shrinkToFit="0"/>
    </xf>
    <xf numFmtId="67" fontId="21" fillId="9" borderId="5" xfId="0">
      <alignment horizontal="left" vertical="center" textRotation="0" wrapText="1" justifyLastLine="0" shrinkToFit="0"/>
    </xf>
    <xf numFmtId="301" fontId="26" fillId="9" borderId="5" xfId="0">
      <alignment horizontal="left" vertical="center" textRotation="0" wrapText="1" justifyLastLine="0" shrinkToFit="0"/>
    </xf>
    <xf numFmtId="303" fontId="35" fillId="0" borderId="6" xfId="0" applyBorder="1">
      <alignment vertical="center"/>
    </xf>
    <xf numFmtId="303" fontId="21" fillId="9" borderId="6" xfId="0" applyFont="1" applyFill="1" applyBorder="1">
      <alignment vertical="center"/>
    </xf>
    <xf fontId="0" fillId="0" borderId="73" xfId="0">
      <alignment vertical="center"/>
    </xf>
    <xf fontId="21" fillId="9" borderId="35" xfId="0">
      <alignment vertical="center"/>
    </xf>
    <xf fontId="21" fillId="9" borderId="21" xfId="0">
      <alignment vertical="center"/>
    </xf>
    <xf fontId="21" fillId="9" borderId="6" xfId="0">
      <alignment horizontal="left" vertical="center" textRotation="0" wrapText="1"/>
    </xf>
    <xf numFmtId="0" fontId="21" fillId="9" borderId="6" xfId="0">
      <alignment horizontal="left" vertical="center" textRotation="0" wrapText="1"/>
    </xf>
    <xf fontId="21" fillId="9" borderId="37" xfId="0">
      <alignment horizontal="left" vertical="center" textRotation="0" indent="0" justifyLastLine="0" shrinkToFit="0"/>
    </xf>
    <xf numFmtId="0" fontId="21" fillId="9" borderId="6" xfId="0">
      <alignment horizontal="left" vertical="center" textRotation="0" wrapText="1" indent="0" justifyLastLine="0" shrinkToFit="0"/>
    </xf>
    <xf numFmtId="300" fontId="7" fillId="5" borderId="31" xfId="0" applyNumberFormat="1" applyFont="1" applyFill="1" applyBorder="1" applyAlignment="1">
      <alignment horizontal="left" vertical="center"/>
    </xf>
    <xf fontId="21" fillId="9" borderId="37" xfId="0">
      <alignment vertical="center"/>
    </xf>
    <xf fontId="21" fillId="9" borderId="6" xfId="0">
      <alignment vertical="center"/>
    </xf>
    <xf numFmtId="0" fontId="21" fillId="9" borderId="6" xfId="0">
      <alignment horizontal="left" vertical="center" textRotation="0" indent="0" justifyLastLine="0" shrinkToFit="0"/>
    </xf>
    <xf fontId="21" fillId="9" borderId="37" xfId="0">
      <alignment horizontal="left" vertical="center" textRotation="0" justifyLastLine="0" shrinkToFit="0"/>
    </xf>
    <xf numFmtId="300" fontId="7" fillId="5" borderId="31" xfId="0">
      <alignment horizontal="left" vertical="center"/>
    </xf>
    <xf numFmtId="0" fontId="21" fillId="9" borderId="37" xfId="0">
      <alignment horizontal="left" vertical="center" textRotation="0" indent="0" justifyLastLine="0" shrinkToFit="0"/>
    </xf>
    <xf numFmtId="0" fontId="21" fillId="9" borderId="6" xfId="0">
      <alignment horizontal="center" vertical="center" textRotation="0" indent="0" justifyLastLine="0" shrinkToFit="0"/>
    </xf>
    <xf fontId="21" fillId="9" borderId="6" xfId="0">
      <alignment horizontal="left" vertical="center" textRotation="0" wrapText="1" indent="0" justifyLastLine="0" shrinkToFit="0"/>
    </xf>
    <xf numFmtId="0" fontId="21" fillId="9" borderId="35" xfId="0">
      <alignment horizontal="left" vertical="center" textRotation="0" indent="0" justifyLastLine="0" shrinkToFit="0"/>
    </xf>
    <xf numFmtId="0" fontId="21" fillId="9" borderId="21" xfId="0">
      <alignment horizontal="left" vertical="center" textRotation="0" wrapText="1" indent="0" justifyLastLine="0" shrinkToFit="0"/>
    </xf>
    <xf numFmtId="68" fontId="28" fillId="9" borderId="5" xfId="0">
      <alignment horizontal="left" vertical="center" textRotation="0" indent="0" justifyLastLine="0" shrinkToFit="0"/>
    </xf>
    <xf fontId="27" fillId="13" borderId="6" xfId="0">
      <alignment horizontal="left" vertical="center" textRotation="0" indent="0" justifyLastLine="0" shrinkToFit="0"/>
    </xf>
    <xf fontId="27" fillId="13" borderId="34" xfId="0">
      <alignment horizontal="left" vertical="center" textRotation="0" wrapText="1" indent="0" justifyLastLine="0" shrinkToFit="0"/>
    </xf>
    <xf numFmtId="300" fontId="7" fillId="5" borderId="1" xfId="0" applyNumberFormat="1" applyFont="1" applyFill="1" applyBorder="1" applyAlignment="1">
      <alignment horizontal="left" vertical="center" textRotation="0" indent="0" justifyLastLine="0" shrinkToFit="0"/>
    </xf>
    <xf numFmtId="68" fontId="52" fillId="13" borderId="6" xfId="0">
      <alignment horizontal="left" vertical="center" textRotation="0" wrapText="1" indent="0" justifyLastLine="0" shrinkToFit="0"/>
    </xf>
    <xf numFmtId="0" fontId="51" fillId="13" borderId="6" xfId="0">
      <alignment horizontal="left" vertical="center" textRotation="0" indent="0" justifyLastLine="0" shrinkToFit="0"/>
    </xf>
    <xf numFmtId="67" fontId="52" fillId="13" borderId="58" xfId="0">
      <alignment horizontal="left" vertical="center" textRotation="0" wrapText="1" justifyLastLine="0" shrinkToFit="0"/>
    </xf>
    <xf numFmtId="301" fontId="53" fillId="13" borderId="58" xfId="0">
      <alignment horizontal="left" vertical="center" textRotation="0" wrapText="1" justifyLastLine="0" shrinkToFit="0"/>
    </xf>
    <xf numFmtId="303" fontId="27" fillId="13" borderId="6" xfId="0" applyFont="1" applyFill="1" applyBorder="1">
      <alignment vertical="center"/>
    </xf>
    <xf numFmtId="303" fontId="35" fillId="0" borderId="6" xfId="0" applyBorder="1">
      <alignment vertical="center"/>
    </xf>
    <xf fontId="27" fillId="13" borderId="5" xfId="0">
      <alignment horizontal="center" vertical="center" textRotation="0" indent="0" justifyLastLine="0" shrinkToFit="0"/>
    </xf>
    <xf fontId="27" fillId="13" borderId="5" xfId="0">
      <alignment horizontal="left" vertical="center" textRotation="0" indent="0" justifyLastLine="0" shrinkToFit="0"/>
    </xf>
    <xf fontId="27" fillId="13" borderId="5" xfId="0">
      <alignment horizontal="left" vertical="center" textRotation="0" indent="0" justifyLastLine="0" shrinkToFit="0"/>
    </xf>
    <xf fontId="27" fillId="13" borderId="35" xfId="0">
      <alignment horizontal="left" vertical="center" textRotation="0" wrapText="1" indent="0" justifyLastLine="0" shrinkToFit="0"/>
    </xf>
    <xf fontId="27" fillId="13" borderId="5" xfId="0">
      <alignment horizontal="left" vertical="center" textRotation="0" wrapText="1" indent="0" justifyLastLine="0" shrinkToFit="0"/>
    </xf>
    <xf numFmtId="300" fontId="7" fillId="5" borderId="19" xfId="0" applyNumberFormat="1" applyFont="1" applyFill="1" applyBorder="1" applyAlignment="1">
      <alignment horizontal="left" vertical="center" textRotation="0" indent="0" justifyLastLine="0" shrinkToFit="0"/>
    </xf>
    <xf numFmtId="68" fontId="52" fillId="13" borderId="5" xfId="0">
      <alignment horizontal="left" vertical="center" textRotation="0" wrapText="1" indent="0" justifyLastLine="0" shrinkToFit="0"/>
    </xf>
    <xf numFmtId="0" fontId="51" fillId="13" borderId="5" xfId="0">
      <alignment horizontal="left" vertical="center" textRotation="0" indent="0" justifyLastLine="0" shrinkToFit="0"/>
    </xf>
    <xf numFmtId="303" fontId="27" fillId="13" borderId="5" xfId="0" applyFont="1" applyFill="1" applyBorder="1">
      <alignment vertical="center"/>
    </xf>
    <xf numFmtId="303" fontId="35" fillId="0" borderId="5" xfId="0" applyBorder="1">
      <alignment vertical="center"/>
    </xf>
    <xf numFmtId="303" fontId="27" fillId="13" borderId="5" xfId="0" applyFont="1" applyFill="1" applyBorder="1">
      <alignment vertical="center"/>
    </xf>
    <xf numFmtId="0" fontId="7" fillId="5" borderId="48" xfId="0" applyNumberFormat="1" applyFont="1" applyFill="1" applyBorder="1" applyAlignment="1">
      <alignment horizontal="center" vertical="center" wrapText="1"/>
    </xf>
    <xf fontId="54" fillId="9" borderId="6" xfId="0">
      <alignment horizontal="center" vertical="center" textRotation="0" wrapText="1" indent="0" justifyLastLine="0" shrinkToFit="0"/>
    </xf>
    <xf numFmtId="303" fontId="55" fillId="9" borderId="57" xfId="0" applyFont="1" applyFill="1" applyBorder="1" applyAlignment="1">
      <alignment horizontal="center" vertical="center" textRotation="0" indent="0" justifyLastLine="0" shrinkToFit="0"/>
    </xf>
    <xf numFmtId="0" fontId="56" fillId="5" borderId="6" xfId="0" applyNumberFormat="1" applyFont="1" applyFill="1" applyBorder="1" applyAlignment="1">
      <alignment horizontal="left" vertical="top" wrapText="1"/>
    </xf>
    <xf numFmtId="0" fontId="27" fillId="13" borderId="6" xfId="0">
      <alignment horizontal="left" vertical="center" textRotation="0" indent="0" justifyLastLine="0" shrinkToFit="0"/>
    </xf>
    <xf numFmtId="0" fontId="27" fillId="13" borderId="6" xfId="0">
      <alignment horizontal="left" vertical="center" textRotation="0" wrapText="1" indent="0" justifyLastLine="0" shrinkToFit="0"/>
    </xf>
    <xf numFmtId="300" fontId="7" fillId="5" borderId="6" xfId="0" applyNumberFormat="1" applyFont="1" applyFill="1" applyBorder="1" applyAlignment="1">
      <alignment horizontal="left" vertical="center" textRotation="0" indent="0" justifyLastLine="0" shrinkToFit="0"/>
    </xf>
    <xf numFmtId="68" fontId="0" fillId="0" borderId="6" xfId="0">
      <alignment horizontal="left" vertical="center" textRotation="0" wrapText="1" indent="0" justifyLastLine="0" shrinkToFit="0"/>
    </xf>
    <xf numFmtId="300" fontId="18" fillId="15" borderId="6" xfId="0" applyNumberFormat="1" applyFont="1" applyFill="1" applyBorder="1" applyAlignment="1">
      <alignment horizontal="left" vertical="center" textRotation="0" indent="0" justifyLastLine="0" shrinkToFit="0"/>
    </xf>
    <xf numFmtId="67" fontId="0" fillId="0" borderId="6" xfId="0">
      <alignment horizontal="left" vertical="center" textRotation="0" wrapText="1" justifyLastLine="0" shrinkToFit="0"/>
    </xf>
    <xf numFmtId="301" fontId="26" fillId="0" borderId="6" xfId="0">
      <alignment horizontal="left" vertical="center" textRotation="0" wrapText="1" justifyLastLine="0" shrinkToFit="0"/>
    </xf>
    <xf fontId="0" fillId="0" borderId="74" xfId="0">
      <alignment vertical="center"/>
    </xf>
    <xf fontId="0" fillId="0" borderId="75" xfId="0">
      <alignment vertical="center"/>
    </xf>
    <xf numFmtId="0" fontId="18" fillId="5" borderId="6" xfId="0">
      <alignment horizontal="left" vertical="top" wrapText="1"/>
    </xf>
    <xf numFmtId="0" fontId="11" fillId="5" borderId="6" xfId="0">
      <alignment horizontal="left" vertical="center"/>
    </xf>
    <xf fontId="21" fillId="9" borderId="57" xfId="0">
      <alignment vertical="center"/>
    </xf>
    <xf numFmtId="0" fontId="57" fillId="15" borderId="6" xfId="0">
      <alignment horizontal="left" vertical="top" wrapText="1"/>
    </xf>
    <xf numFmtId="0" fontId="14" fillId="5" borderId="6" xfId="0" applyNumberFormat="1" applyFont="1" applyFill="1" applyBorder="1" applyAlignment="1">
      <alignment horizontal="left" vertical="top" wrapText="1"/>
    </xf>
    <xf numFmtId="0" fontId="0" fillId="0" borderId="6" xfId="0">
      <alignment horizontal="left" vertical="center" textRotation="0" indent="0" justifyLastLine="0" shrinkToFit="0"/>
    </xf>
    <xf fontId="0" fillId="0" borderId="76" xfId="0">
      <alignment vertical="center"/>
    </xf>
    <xf fontId="53" fillId="13" borderId="6" xfId="0">
      <alignment horizontal="left" vertical="center"/>
    </xf>
    <xf fontId="53" fillId="13" borderId="6" xfId="0">
      <alignment horizontal="left" vertical="center" wrapText="1"/>
    </xf>
    <xf numFmtId="300" fontId="18" fillId="5" borderId="6" xfId="0" applyNumberFormat="1" applyFont="1" applyFill="1" applyBorder="1" applyAlignment="1">
      <alignment horizontal="left" vertical="center" textRotation="0" indent="0" justifyLastLine="0" shrinkToFit="0"/>
    </xf>
    <xf fontId="26" fillId="0" borderId="6" xfId="0">
      <alignment horizontal="left" vertical="center" wrapText="1"/>
    </xf>
    <xf fontId="21" fillId="9" borderId="5" xfId="0">
      <alignment vertical="center"/>
    </xf>
    <xf fontId="21" fillId="9" borderId="36" xfId="0">
      <alignment vertical="center"/>
    </xf>
    <xf numFmtId="0" fontId="14" fillId="5" borderId="5" xfId="0" applyNumberFormat="1" applyFont="1" applyFill="1" applyBorder="1" applyAlignment="1">
      <alignment horizontal="left" vertical="top" wrapText="1"/>
    </xf>
    <xf fontId="26" fillId="0" borderId="5" xfId="0">
      <alignment horizontal="left" vertical="center" wrapText="1"/>
    </xf>
    <xf fontId="0" fillId="0" borderId="77" xfId="0">
      <alignment vertical="center"/>
    </xf>
    <xf fontId="0" fillId="0" borderId="78" xfId="0">
      <alignment vertical="center"/>
    </xf>
    <xf numFmtId="303" fontId="4" fillId="22" borderId="1" xfId="0" applyFont="1" applyFill="1" applyBorder="1" applyAlignment="1">
      <alignment horizontal="center" vertical="center" wrapText="1"/>
    </xf>
    <xf numFmtId="300" fontId="4" fillId="22" borderId="1" xfId="0" applyNumberFormat="1" applyFont="1" applyFill="1" applyBorder="1" applyAlignment="1">
      <alignment horizontal="center" vertical="center" wrapText="1"/>
    </xf>
    <xf numFmtId="68" fontId="4" fillId="22" borderId="1" xfId="0" applyNumberFormat="1" applyFont="1" applyFill="1" applyBorder="1" applyAlignment="1">
      <alignment horizontal="center" vertical="center" wrapText="1"/>
    </xf>
    <xf numFmtId="303" fontId="3" fillId="2" borderId="79" xfId="0" applyFont="1" applyFill="1" applyBorder="1" applyAlignment="1">
      <alignment horizontal="center" vertical="center" wrapText="1"/>
    </xf>
    <xf numFmtId="300" fontId="3" fillId="2" borderId="79" xfId="0" applyNumberFormat="1" applyFont="1" applyFill="1" applyBorder="1" applyAlignment="1">
      <alignment horizontal="center" vertical="center" wrapText="1"/>
    </xf>
    <xf numFmtId="300" fontId="3" fillId="2" borderId="45" xfId="0" applyNumberFormat="1" applyFont="1" applyFill="1" applyBorder="1" applyAlignment="1">
      <alignment horizontal="center" vertical="center" wrapText="1"/>
    </xf>
    <xf numFmtId="303" fontId="58" fillId="22" borderId="1" xfId="0" applyFont="1" applyFill="1" applyBorder="1" applyAlignment="1">
      <alignment horizontal="center" vertical="center" wrapText="1"/>
    </xf>
    <xf numFmtId="303" fontId="47" fillId="10" borderId="2" xfId="0" applyFont="1" applyFill="1" applyBorder="1" applyAlignment="1">
      <alignment horizontal="center" vertical="center" wrapText="1"/>
    </xf>
    <xf numFmtId="0" fontId="47" fillId="10" borderId="2" xfId="0" applyNumberFormat="1" applyFont="1" applyFill="1" applyBorder="1" applyAlignment="1">
      <alignment horizontal="center" vertical="center" wrapText="1"/>
    </xf>
    <xf numFmtId="303" fontId="47" fillId="10" borderId="1" xfId="0" applyFont="1" applyFill="1" applyBorder="1" applyAlignment="1">
      <alignment horizontal="center" vertical="center" wrapText="1"/>
    </xf>
    <xf numFmtId="303" fontId="47" fillId="10" borderId="1" xfId="0" applyFont="1" applyFill="1" applyBorder="1" applyAlignment="1">
      <alignment horizontal="center" vertical="center"/>
    </xf>
    <xf numFmtId="300" fontId="47" fillId="10" borderId="1" xfId="0" applyNumberFormat="1" applyFont="1" applyFill="1" applyBorder="1" applyAlignment="1">
      <alignment horizontal="center" vertical="center"/>
    </xf>
    <xf numFmtId="9" fontId="47" fillId="10" borderId="1" xfId="0" applyNumberFormat="1" applyFont="1" applyFill="1" applyBorder="1" applyAlignment="1">
      <alignment horizontal="center" vertical="center" wrapText="1"/>
    </xf>
    <xf numFmtId="300" fontId="47" fillId="10" borderId="1" xfId="0" applyNumberFormat="1" applyFont="1" applyFill="1" applyBorder="1" applyAlignment="1">
      <alignment horizontal="center" vertical="center" wrapText="1"/>
    </xf>
    <xf numFmtId="303" fontId="47" fillId="5" borderId="3" xfId="0" applyFont="1" applyFill="1" applyBorder="1">
      <alignment vertical="center"/>
    </xf>
    <xf numFmtId="303" fontId="47" fillId="5" borderId="1" xfId="0" applyFont="1" applyFill="1" applyBorder="1">
      <alignment vertical="center"/>
    </xf>
    <xf fontId="47" fillId="10" borderId="1" xfId="0">
      <alignment horizontal="center" vertical="center" wrapText="1"/>
    </xf>
    <xf fontId="47" fillId="10" borderId="1" xfId="0">
      <alignment horizontal="center" vertical="center"/>
    </xf>
    <xf numFmtId="303" fontId="47" fillId="6" borderId="1" xfId="0" applyFont="1" applyFill="1" applyBorder="1" applyAlignment="1">
      <alignment horizontal="center" vertical="center" wrapText="1"/>
    </xf>
    <xf numFmtId="303" fontId="47" fillId="6" borderId="1" xfId="0" applyFont="1" applyFill="1" applyBorder="1" applyAlignment="1">
      <alignment horizontal="center" vertical="center"/>
    </xf>
    <xf numFmtId="300" fontId="47" fillId="6" borderId="1" xfId="0" applyNumberFormat="1" applyFont="1" applyFill="1" applyBorder="1" applyAlignment="1">
      <alignment horizontal="center" vertical="center" wrapText="1"/>
    </xf>
    <xf numFmtId="10" fontId="47" fillId="6" borderId="1" xfId="0" applyNumberFormat="1" applyFont="1" applyFill="1" applyBorder="1" applyAlignment="1">
      <alignment horizontal="center" vertical="center" wrapText="1"/>
    </xf>
    <xf numFmtId="303" fontId="47" fillId="5" borderId="9" xfId="0" applyFont="1" applyFill="1" applyBorder="1">
      <alignment vertical="center"/>
    </xf>
    <xf numFmtId="300" fontId="47" fillId="6" borderId="1" xfId="0" applyNumberFormat="1" applyFont="1" applyFill="1" applyBorder="1" applyAlignment="1">
      <alignment horizontal="center" vertical="center"/>
    </xf>
    <xf numFmtId="10" fontId="47" fillId="10" borderId="1" xfId="0" applyNumberFormat="1" applyFont="1" applyFill="1" applyBorder="1" applyAlignment="1">
      <alignment horizontal="center" vertical="center" wrapText="1"/>
    </xf>
    <xf numFmtId="303" fontId="47" fillId="5" borderId="1" xfId="0" applyFont="1" applyFill="1" applyBorder="1" applyAlignment="1">
      <alignment vertical="center" wrapText="1"/>
    </xf>
    <xf numFmtId="300" fontId="47" fillId="10" borderId="1" xfId="0">
      <alignment horizontal="center" vertical="center" wrapText="1"/>
    </xf>
    <xf numFmtId="0" fontId="47" fillId="10" borderId="1" xfId="0" applyNumberFormat="1" applyFont="1" applyFill="1" applyBorder="1" applyAlignment="1">
      <alignment horizontal="center" vertical="center" wrapText="1"/>
    </xf>
    <xf fontId="59" fillId="23" borderId="6" xfId="0">
      <alignment horizontal="center" vertical="center"/>
    </xf>
    <xf fontId="59" fillId="24" borderId="34" xfId="0">
      <alignment horizontal="center" vertical="center"/>
    </xf>
    <xf fontId="59" fillId="24" borderId="6" xfId="0">
      <alignment horizontal="center" vertical="center"/>
    </xf>
    <xf fontId="59" fillId="24" borderId="6" xfId="0">
      <alignment horizontal="center" vertical="center" wrapText="1"/>
    </xf>
    <xf fontId="60" fillId="0" borderId="6" xfId="0">
      <alignment vertical="center" wrapText="1"/>
    </xf>
    <xf fontId="60" fillId="0" borderId="34" xfId="0">
      <alignment vertical="center"/>
    </xf>
    <xf fontId="60" fillId="0" borderId="6" xfId="0">
      <alignment vertical="center"/>
    </xf>
    <xf fontId="60" fillId="25" borderId="6" xfId="0">
      <alignment vertical="center"/>
    </xf>
    <xf fontId="60" fillId="25" borderId="34" xfId="0">
      <alignment vertical="center"/>
    </xf>
    <xf fontId="60" fillId="25" borderId="6" xfId="0">
      <alignment vertical="center" wrapText="1"/>
    </xf>
    <xf fontId="0" fillId="0" borderId="42" xfId="0">
      <alignment vertical="center" textRotation="0" wrapText="1" indent="0" justifyLastLine="0" shrinkToFit="0"/>
    </xf>
    <xf fontId="0" fillId="0" borderId="42" xfId="0">
      <alignment vertical="center"/>
    </xf>
    <xf fontId="61" fillId="26" borderId="5" xfId="0">
      <alignment horizontal="center" vertical="center" textRotation="0" wrapText="1" indent="0" justifyLastLine="0" shrinkToFit="0"/>
    </xf>
    <xf fontId="62" fillId="26" borderId="5" xfId="0">
      <alignment horizontal="center" vertical="center" textRotation="0" wrapText="1" indent="0" justifyLastLine="0" shrinkToFit="0"/>
    </xf>
    <xf fontId="62" fillId="26" borderId="6" xfId="0">
      <alignment horizontal="center" vertical="center" textRotation="0" wrapText="1" indent="0" justifyLastLine="0" shrinkToFit="0"/>
    </xf>
    <xf fontId="61" fillId="26" borderId="36" xfId="0">
      <alignment horizontal="center" vertical="center" textRotation="0" wrapText="1" indent="0" justifyLastLine="0" shrinkToFit="0"/>
    </xf>
    <xf fontId="61" fillId="26" borderId="6" xfId="0">
      <alignment horizontal="center" vertical="center" textRotation="0" wrapText="1" indent="0" justifyLastLine="0" shrinkToFit="0"/>
    </xf>
    <xf fontId="61" fillId="26" borderId="35" xfId="0">
      <alignment horizontal="center" vertical="center" textRotation="0" wrapText="1" indent="0" justifyLastLine="0" shrinkToFit="0"/>
    </xf>
    <xf fontId="61" fillId="26" borderId="5" xfId="0">
      <alignment vertical="center" textRotation="0" wrapText="1" indent="0" justifyLastLine="0" shrinkToFit="0"/>
    </xf>
    <xf fontId="0" fillId="0" borderId="6" xfId="0">
      <alignment vertical="center" textRotation="0" indent="0" justifyLastLine="0" shrinkToFit="0"/>
    </xf>
    <xf fontId="63" fillId="0" borderId="34" xfId="0">
      <alignment horizontal="center" vertical="center" textRotation="0" indent="0" justifyLastLine="0" shrinkToFit="0"/>
    </xf>
    <xf numFmtId="49" fontId="63" fillId="0" borderId="34" xfId="0">
      <alignment horizontal="center" vertical="center" textRotation="0" indent="0" justifyLastLine="0" shrinkToFit="0"/>
    </xf>
    <xf fontId="63" fillId="0" borderId="34" xfId="0">
      <alignment horizontal="center" vertical="center" textRotation="0" wrapText="1" indent="0" justifyLastLine="0" shrinkToFit="0"/>
    </xf>
    <xf fontId="64" fillId="0" borderId="34" xfId="0">
      <alignment horizontal="center" vertical="center" textRotation="0" wrapText="1" indent="0" justifyLastLine="0" shrinkToFit="0"/>
    </xf>
    <xf fontId="63" fillId="0" borderId="34" xfId="0">
      <alignment vertical="center"/>
    </xf>
    <xf fontId="63" fillId="0" borderId="43" xfId="0">
      <alignment horizontal="center" vertical="center" textRotation="0" indent="0" justifyLastLine="0" shrinkToFit="0"/>
    </xf>
    <xf numFmtId="49" fontId="63" fillId="0" borderId="43" xfId="0">
      <alignment horizontal="center" vertical="center" textRotation="0" indent="0" justifyLastLine="0" shrinkToFit="0"/>
    </xf>
    <xf numFmtId="57" fontId="63" fillId="0" borderId="43" xfId="0">
      <alignment horizontal="center" vertical="center" textRotation="0" wrapText="1" indent="0" justifyLastLine="0" shrinkToFit="0"/>
    </xf>
    <xf fontId="63" fillId="0" borderId="43" xfId="0">
      <alignment horizontal="center" vertical="center" textRotation="0" wrapText="1" indent="0" justifyLastLine="0" shrinkToFit="0"/>
    </xf>
    <xf fontId="63" fillId="0" borderId="43" xfId="0">
      <alignment vertical="center"/>
    </xf>
    <xf numFmtId="49" fontId="63" fillId="0" borderId="43" xfId="0">
      <alignment horizontal="center" vertical="center"/>
    </xf>
    <xf numFmtId="31" fontId="63" fillId="0" borderId="43" xfId="0">
      <alignment horizontal="center" vertical="center" textRotation="0" wrapText="1" indent="0" justifyLastLine="0" shrinkToFit="0"/>
    </xf>
    <xf fontId="65" fillId="0" borderId="43" xfId="0">
      <alignment horizontal="center" vertical="center" textRotation="0" wrapText="1" indent="0" justifyLastLine="0" shrinkToFit="0"/>
    </xf>
    <xf fontId="0" fillId="0" borderId="43" xfId="0">
      <alignment horizontal="center" vertical="center" textRotation="0" wrapText="1" indent="0" justifyLastLine="0" shrinkToFit="0"/>
    </xf>
    <xf fontId="63" fillId="0" borderId="43" xfId="0">
      <alignment vertical="center" wrapText="1"/>
    </xf>
    <xf fontId="63" fillId="0" borderId="43" xfId="0">
      <alignment vertical="center" textRotation="0" wrapText="1" indent="0" justifyLastLine="0" shrinkToFit="0"/>
    </xf>
    <xf numFmtId="57" fontId="63" fillId="0" borderId="43" xfId="0">
      <alignment horizontal="center" vertical="center" textRotation="0" indent="0" justifyLastLine="0" shrinkToFit="0"/>
    </xf>
    <xf fontId="64" fillId="0" borderId="43" xfId="0">
      <alignment horizontal="center" vertical="center" textRotation="0" wrapText="1" indent="0" justifyLastLine="0" shrinkToFit="0"/>
    </xf>
    <xf fontId="63" fillId="27" borderId="43" xfId="0">
      <alignment horizontal="center" vertical="center" textRotation="0" indent="0" justifyLastLine="0" shrinkToFit="0"/>
    </xf>
    <xf fontId="63" fillId="0" borderId="43" xfId="0">
      <alignment horizontal="center" vertical="center"/>
    </xf>
    <xf numFmtId="49" fontId="0" fillId="0" borderId="43" xfId="0">
      <alignment horizontal="center" vertical="center" textRotation="0" wrapText="1" indent="0" justifyLastLine="0" shrinkToFit="0"/>
    </xf>
    <xf fontId="63" fillId="0" borderId="43" xfId="0">
      <alignment vertical="center" textRotation="0" indent="0" justifyLastLine="0" shrinkToFit="0"/>
    </xf>
    <xf fontId="64" fillId="0" borderId="43" xfId="0">
      <alignment vertical="center"/>
    </xf>
    <xf numFmtId="49" fontId="63" fillId="0" borderId="43" xfId="0">
      <alignment horizontal="center" vertical="center" textRotation="0" wrapText="1" indent="0" justifyLastLine="0" shrinkToFit="0"/>
    </xf>
    <xf fontId="66" fillId="28" borderId="6" xfId="0">
      <alignment horizontal="center" vertical="center" textRotation="0" wrapText="1" indent="0" justifyLastLine="0" shrinkToFit="0"/>
    </xf>
    <xf fontId="66" fillId="9" borderId="6" xfId="0">
      <alignment horizontal="center" vertical="center" textRotation="0" wrapText="1" indent="0" justifyLastLine="0" shrinkToFit="0"/>
    </xf>
    <xf fontId="66" fillId="0" borderId="6" xfId="0">
      <alignment horizontal="center" vertical="center" textRotation="0" wrapText="1" indent="0" justifyLastLine="0" shrinkToFit="0"/>
    </xf>
    <xf fontId="0" fillId="0" borderId="6" xfId="0">
      <alignment horizontal="center" vertical="center" textRotation="0" indent="0" justifyLastLine="0" shrinkToFit="0"/>
    </xf>
    <xf numFmtId="303" fontId="18" fillId="0" borderId="6" xfId="0" applyFont="1" applyBorder="1" applyAlignment="1">
      <alignment horizontal="center" vertical="center" wrapText="1"/>
    </xf>
    <xf numFmtId="303" fontId="18" fillId="0" borderId="6" xfId="0" applyFont="1" applyBorder="1" applyAlignment="1">
      <alignment horizontal="center" vertical="center" wrapText="1"/>
    </xf>
    <xf fontId="41" fillId="13" borderId="6" xfId="0">
      <alignment horizontal="center" vertical="center" textRotation="0" wrapText="1" indent="0" justifyLastLine="0" shrinkToFit="0"/>
    </xf>
    <xf fontId="41" fillId="9" borderId="6" xfId="0">
      <alignment horizontal="center" vertical="center" textRotation="0" wrapText="1" indent="0" justifyLastLine="0" shrinkToFit="0"/>
    </xf>
    <xf numFmtId="68" fontId="39" fillId="5" borderId="6" xfId="0">
      <alignment horizontal="left" vertical="center" wrapText="1"/>
    </xf>
    <xf numFmtId="67" fontId="11" fillId="5" borderId="39" xfId="0" applyNumberFormat="1" applyFont="1" applyFill="1" applyBorder="1" applyAlignment="1">
      <alignment horizontal="center" vertical="center"/>
    </xf>
    <xf fontId="0" fillId="13" borderId="0" xfId="0">
      <alignment horizontal="left" vertical="center" wrapText="1"/>
    </xf>
    <xf numFmtId="67" fontId="39" fillId="0" borderId="73" xfId="0">
      <alignment horizontal="left" vertical="center"/>
    </xf>
    <xf numFmtId="0" fontId="18" fillId="5" borderId="6" xfId="0">
      <alignment horizontal="center" vertical="center" wrapText="1"/>
    </xf>
    <xf numFmtId="0" fontId="11" fillId="5" borderId="6" xfId="0">
      <alignment horizontal="left" vertical="center" wrapText="1"/>
    </xf>
    <xf fontId="28" fillId="5" borderId="6" xfId="0">
      <alignment horizontal="center" vertical="center" wrapText="1"/>
    </xf>
    <xf numFmtId="67" fontId="11" fillId="5" borderId="6" xfId="0" applyNumberFormat="1" applyFont="1" applyFill="1" applyBorder="1" applyAlignment="1">
      <alignment horizontal="center" vertical="center"/>
    </xf>
    <xf fontId="0" fillId="9" borderId="6" xfId="0">
      <alignment horizontal="left" vertical="center" wrapText="1"/>
    </xf>
    <xf fontId="0" fillId="13" borderId="6" xfId="0">
      <alignment horizontal="left" vertical="center" wrapText="1"/>
    </xf>
    <xf fontId="0" fillId="13" borderId="35" xfId="0">
      <alignment vertical="center"/>
    </xf>
    <xf fontId="0" fillId="0" borderId="35" xfId="0">
      <alignment horizontal="left" vertical="center" wrapText="1"/>
    </xf>
    <xf fontId="39" fillId="15" borderId="5" xfId="0">
      <alignment horizontal="left" vertical="center" wrapText="1"/>
    </xf>
    <xf numFmtId="0" fontId="39" fillId="16" borderId="5" xfId="0">
      <alignment horizontal="left" vertical="center" wrapText="1"/>
    </xf>
    <xf numFmtId="303" fontId="7" fillId="0" borderId="19" xfId="0" applyFont="1" applyBorder="1" applyAlignment="1">
      <alignment horizontal="center" vertical="center" wrapText="1"/>
    </xf>
    <xf fontId="0" fillId="13" borderId="5" xfId="0">
      <alignment horizontal="left" vertical="center" wrapText="1"/>
    </xf>
    <xf numFmtId="68" fontId="40" fillId="15" borderId="5" xfId="0">
      <alignment horizontal="left" vertical="center" wrapText="1"/>
    </xf>
    <xf numFmtId="67" fontId="39" fillId="0" borderId="5" xfId="0">
      <alignment horizontal="left" vertical="center"/>
    </xf>
    <xf fontId="0" fillId="13" borderId="36" xfId="0">
      <alignment horizontal="left" vertical="center" wrapText="1"/>
    </xf>
    <xf numFmtId="68" fontId="67" fillId="15" borderId="6" xfId="0">
      <alignment horizontal="left" vertical="center" wrapText="1"/>
    </xf>
    <xf numFmtId="68" fontId="67" fillId="5" borderId="6" xfId="0">
      <alignment horizontal="left" vertical="center" wrapText="1"/>
    </xf>
    <xf numFmtId="300" fontId="0" fillId="5" borderId="6" xfId="0">
      <alignment vertical="center"/>
    </xf>
    <xf fontId="0" fillId="9" borderId="57" xfId="0">
      <alignment horizontal="left" vertical="center" wrapText="1"/>
    </xf>
    <xf fontId="0" fillId="13" borderId="57" xfId="0">
      <alignment horizontal="left" vertical="center" wrapText="1"/>
    </xf>
    <xf numFmtId="68" fontId="39" fillId="15" borderId="58" xfId="0">
      <alignment horizontal="left" vertical="center" wrapText="1"/>
    </xf>
    <xf numFmtId="68" fontId="39" fillId="5" borderId="58" xfId="0">
      <alignment horizontal="left" vertical="center" wrapText="1"/>
    </xf>
    <xf numFmtId="68" fontId="21" fillId="9" borderId="6" xfId="0">
      <alignment horizontal="center" vertical="center" wrapText="1"/>
    </xf>
    <xf fontId="18" fillId="6" borderId="6" xfId="0">
      <alignment horizontal="center" vertical="center" wrapText="1" justifyLastLine="0" shrinkToFit="0"/>
    </xf>
    <xf fontId="18" fillId="6" borderId="6" xfId="0">
      <alignment vertical="center"/>
    </xf>
    <xf numFmtId="67" fontId="18" fillId="5" borderId="6" xfId="0">
      <alignment horizontal="center" vertical="center" wrapText="1" justifyLastLine="0" shrinkToFit="0"/>
    </xf>
    <xf numFmtId="67" fontId="18" fillId="5" borderId="1" xfId="0" applyNumberFormat="1" applyFont="1" applyFill="1" applyBorder="1">
      <alignment vertical="center"/>
    </xf>
    <xf fontId="21" fillId="9" borderId="6" xfId="0">
      <alignment horizontal="center" vertical="center" wrapText="1"/>
    </xf>
    <xf numFmtId="67" fontId="18" fillId="5" borderId="6" xfId="0">
      <alignment vertical="center"/>
    </xf>
    <xf numFmtId="301" fontId="28" fillId="9" borderId="6" xfId="0">
      <alignment horizontal="center" vertical="center" textRotation="0" indent="0" justifyLastLine="0" shrinkToFit="0"/>
    </xf>
    <xf fontId="17" fillId="9" borderId="1" xfId="0">
      <alignment horizontal="center" vertical="center"/>
    </xf>
    <xf fontId="21" fillId="9" borderId="6" xfId="0">
      <alignment horizontal="center" vertical="center"/>
    </xf>
    <xf numFmtId="0" fontId="6" fillId="8" borderId="1" xfId="0" applyNumberFormat="1" applyFont="1" applyFill="1" applyBorder="1" applyAlignment="1">
      <alignment horizontal="left" vertical="center" wrapText="1"/>
    </xf>
    <xf numFmtId="0" fontId="9" fillId="5" borderId="1" xfId="0" applyNumberFormat="1" applyFont="1" applyFill="1" applyBorder="1" applyAlignment="1">
      <alignment horizontal="center" vertical="center" wrapText="1"/>
    </xf>
    <xf fontId="0" fillId="0" borderId="6" xfId="0">
      <alignment vertical="center"/>
    </xf>
    <xf fontId="18" fillId="0" borderId="26" xfId="0">
      <alignment horizontal="center" vertical="center" wrapText="1"/>
    </xf>
    <xf fontId="0" fillId="0" borderId="26" xfId="0">
      <alignment vertical="center"/>
    </xf>
    <xf numFmtId="300" fontId="3" fillId="2" borderId="10" xfId="0" applyNumberFormat="1" applyFont="1" applyFill="1" applyBorder="1" applyAlignment="1">
      <alignment horizontal="center" vertical="center" wrapText="1"/>
    </xf>
    <xf numFmtId="300" fontId="7" fillId="5" borderId="10" xfId="0" applyNumberFormat="1" applyFont="1" applyFill="1" applyBorder="1" applyAlignment="1">
      <alignment horizontal="center" vertical="center" wrapText="1"/>
    </xf>
    <xf numFmtId="300" fontId="7" fillId="7" borderId="10" xfId="0">
      <alignment horizontal="center" vertical="center" wrapText="1"/>
    </xf>
    <xf numFmtId="300" fontId="7" fillId="5" borderId="10" xfId="0">
      <alignment horizontal="center" vertical="center" wrapText="1"/>
    </xf>
    <xf numFmtId="300" fontId="7" fillId="6" borderId="10" xfId="0" applyNumberFormat="1" applyFont="1" applyFill="1" applyBorder="1" applyAlignment="1">
      <alignment horizontal="center" vertical="center" wrapText="1"/>
    </xf>
    <xf numFmtId="300" fontId="7" fillId="11" borderId="10" xfId="0" applyNumberFormat="1" applyFont="1" applyFill="1" applyBorder="1" applyAlignment="1">
      <alignment horizontal="center" vertical="center" wrapText="1"/>
    </xf>
    <xf numFmtId="300" fontId="7" fillId="12" borderId="10" xfId="0" applyNumberFormat="1" applyFont="1" applyFill="1" applyBorder="1" applyAlignment="1">
      <alignment horizontal="center" vertical="center" wrapText="1"/>
    </xf>
    <xf numFmtId="301" fontId="17" fillId="9" borderId="80" xfId="0">
      <alignment horizontal="center" vertical="center" wrapText="1"/>
    </xf>
    <xf numFmtId="301" fontId="17" fillId="9" borderId="81" xfId="0">
      <alignment horizontal="center" vertical="center" wrapText="1"/>
    </xf>
    <xf numFmtId="301" fontId="21" fillId="9" borderId="82" xfId="0">
      <alignment horizontal="center" vertical="center" wrapText="1"/>
    </xf>
    <xf fontId="21" fillId="9" borderId="82" xfId="0">
      <alignment horizontal="center" vertical="center" wrapText="1"/>
    </xf>
    <xf fontId="17" fillId="9" borderId="81" xfId="0">
      <alignment horizontal="center" vertical="center" wrapText="1"/>
    </xf>
    <xf numFmtId="300" fontId="18" fillId="5" borderId="57" xfId="0" applyNumberFormat="1" applyFont="1" applyFill="1" applyBorder="1" applyAlignment="1">
      <alignment horizontal="center" vertical="center" wrapText="1"/>
    </xf>
    <xf numFmtId="301" fontId="23" fillId="9" borderId="10" xfId="0">
      <alignment horizontal="center" vertical="center" textRotation="0" wrapText="1" indent="0" justifyLastLine="0" shrinkToFit="0"/>
    </xf>
    <xf numFmtId="300" fontId="7" fillId="9" borderId="10" xfId="0" applyNumberFormat="1" applyFont="1" applyFill="1" applyBorder="1" applyAlignment="1">
      <alignment horizontal="center" vertical="center" wrapText="1"/>
    </xf>
    <xf numFmtId="301" fontId="26" fillId="13" borderId="57" xfId="0">
      <alignment horizontal="center" vertical="center" textRotation="0" wrapText="1" indent="0" justifyLastLine="0" shrinkToFit="0"/>
    </xf>
    <xf numFmtId="301" fontId="26" fillId="13" borderId="36" xfId="0">
      <alignment horizontal="center" vertical="center" textRotation="0" wrapText="1" indent="0" justifyLastLine="0" shrinkToFit="0"/>
    </xf>
    <xf numFmtId="300" fontId="18" fillId="5" borderId="57" xfId="0">
      <alignment horizontal="center" vertical="center" wrapText="1" justifyLastLine="0" shrinkToFit="0"/>
    </xf>
    <xf numFmtId="300" fontId="7" fillId="6" borderId="57" xfId="0" applyNumberFormat="1" applyFont="1" applyFill="1" applyBorder="1" applyAlignment="1">
      <alignment horizontal="center" vertical="center" wrapText="1"/>
    </xf>
    <xf numFmtId="301" fontId="7" fillId="5" borderId="10" xfId="0" applyNumberFormat="1" applyFont="1" applyFill="1" applyBorder="1" applyAlignment="1">
      <alignment horizontal="center" vertical="center" wrapText="1"/>
    </xf>
    <xf numFmtId="302" fontId="7" fillId="5" borderId="10" xfId="0">
      <alignment horizontal="center" vertical="center" wrapText="1"/>
    </xf>
    <xf numFmtId="301" fontId="7" fillId="5" borderId="10" xfId="0">
      <alignment horizontal="center" vertical="center" wrapText="1"/>
    </xf>
    <xf numFmtId="301" fontId="7" fillId="5" borderId="83" xfId="0">
      <alignment horizontal="center" vertical="center" wrapText="1"/>
    </xf>
    <xf numFmtId="301" fontId="18" fillId="5" borderId="57" xfId="0">
      <alignment horizontal="center" vertical="center" wrapText="1"/>
    </xf>
    <xf numFmtId="300" fontId="18" fillId="13" borderId="57" xfId="0" applyNumberFormat="1" applyFont="1" applyFill="1" applyBorder="1" applyAlignment="1">
      <alignment horizontal="center" vertical="center" wrapText="1"/>
    </xf>
    <xf numFmtId="300" fontId="7" fillId="0" borderId="10" xfId="0" applyNumberFormat="1" applyFont="1" applyBorder="1" applyAlignment="1">
      <alignment horizontal="center" vertical="center" wrapText="1"/>
    </xf>
    <xf numFmtId="301" fontId="26" fillId="13" borderId="57" xfId="0">
      <alignment horizontal="center" vertical="center" textRotation="0" wrapText="1" indent="0" justifyLastLine="0" shrinkToFit="0"/>
    </xf>
    <xf numFmtId="301" fontId="26" fillId="13" borderId="36" xfId="0">
      <alignment horizontal="center" vertical="center" textRotation="0" wrapText="1" indent="0" justifyLastLine="0" shrinkToFit="0"/>
    </xf>
    <xf numFmtId="301" fontId="26" fillId="9" borderId="36" xfId="0">
      <alignment horizontal="center" vertical="center" textRotation="0" wrapText="1" indent="0" justifyLastLine="0" shrinkToFit="0"/>
    </xf>
    <xf numFmtId="301" fontId="26" fillId="0" borderId="57" xfId="0">
      <alignment horizontal="center" vertical="center" textRotation="0" wrapText="1" indent="0" justifyLastLine="0" shrinkToFit="0"/>
    </xf>
    <xf numFmtId="303" fontId="15" fillId="11" borderId="1" xfId="0" applyFont="1" applyFill="1" applyBorder="1" applyAlignment="1">
      <alignment horizontal="center" vertical="center"/>
    </xf>
    <xf numFmtId="303" fontId="15" fillId="11" borderId="9" xfId="0" applyFont="1" applyFill="1" applyBorder="1" applyAlignment="1">
      <alignment horizontal="center" vertical="center"/>
    </xf>
    <xf numFmtId="0" fontId="15" fillId="11" borderId="9" xfId="0" applyNumberFormat="1" applyFont="1" applyFill="1" applyBorder="1" applyAlignment="1">
      <alignment horizontal="center" vertical="center"/>
    </xf>
    <xf numFmtId="303" fontId="15" fillId="5" borderId="9" xfId="0" applyFont="1" applyFill="1" applyBorder="1" applyAlignment="1">
      <alignment horizontal="center" vertical="center"/>
    </xf>
    <xf numFmtId="0" fontId="16" fillId="12" borderId="1" xfId="0" applyNumberFormat="1" applyFont="1" applyFill="1" applyBorder="1" applyAlignment="1">
      <alignment horizontal="center" vertical="center"/>
    </xf>
    <xf numFmtId="0" fontId="16" fillId="12" borderId="9" xfId="0" applyNumberFormat="1" applyFont="1" applyFill="1" applyBorder="1" applyAlignment="1">
      <alignment horizontal="center" vertical="center"/>
    </xf>
    <xf numFmtId="303" fontId="22" fillId="6" borderId="1" xfId="0" applyFont="1" applyFill="1" applyBorder="1" applyAlignment="1">
      <alignment horizontal="center" vertical="center"/>
    </xf>
    <xf numFmtId="303" fontId="22" fillId="6" borderId="9" xfId="0" applyFont="1" applyFill="1" applyBorder="1" applyAlignment="1">
      <alignment horizontal="center" vertical="center"/>
    </xf>
    <xf numFmtId="0" fontId="22" fillId="6" borderId="9" xfId="0" applyNumberFormat="1" applyFont="1" applyFill="1" applyBorder="1" applyAlignment="1">
      <alignment horizontal="center" vertical="center"/>
    </xf>
    <xf numFmtId="303" fontId="15" fillId="12" borderId="1" xfId="0" applyFont="1" applyFill="1" applyBorder="1" applyAlignment="1">
      <alignment horizontal="center" vertical="center"/>
    </xf>
    <xf numFmtId="303" fontId="15" fillId="12" borderId="9" xfId="0" applyFont="1" applyFill="1" applyBorder="1" applyAlignment="1">
      <alignment horizontal="center" vertical="center"/>
    </xf>
    <xf numFmtId="303" fontId="22" fillId="6" borderId="1" xfId="0" applyFont="1" applyFill="1" applyBorder="1" applyAlignment="1">
      <alignment horizontal="center" vertical="center" wrapText="1"/>
    </xf>
    <xf numFmtId="303" fontId="22" fillId="6" borderId="26" xfId="0" applyFont="1" applyFill="1" applyBorder="1" applyAlignment="1">
      <alignment horizontal="center" vertical="center" wrapText="1"/>
    </xf>
    <xf numFmtId="303" fontId="22" fillId="6" borderId="9" xfId="0" applyFont="1" applyFill="1" applyBorder="1" applyAlignment="1">
      <alignment horizontal="center" vertical="center" wrapText="1"/>
    </xf>
    <xf numFmtId="0" fontId="16" fillId="11" borderId="29" xfId="0" applyNumberFormat="1" applyFont="1" applyFill="1" applyBorder="1" applyAlignment="1">
      <alignment horizontal="center" vertical="center"/>
    </xf>
    <xf numFmtId="0" fontId="16" fillId="11" borderId="30" xfId="0" applyNumberFormat="1" applyFont="1" applyFill="1" applyBorder="1" applyAlignment="1">
      <alignment horizontal="center" vertical="center"/>
    </xf>
    <xf numFmtId="0" fontId="16" fillId="5" borderId="29" xfId="0" applyNumberFormat="1" applyFont="1" applyFill="1" applyBorder="1" applyAlignment="1">
      <alignment horizontal="center" vertical="center"/>
    </xf>
    <xf numFmtId="0" fontId="16" fillId="5" borderId="30" xfId="0" applyNumberFormat="1" applyFont="1" applyFill="1" applyBorder="1" applyAlignment="1">
      <alignment horizontal="center" vertical="center"/>
    </xf>
    <xf numFmtId="303" fontId="30" fillId="14" borderId="1" xfId="0" applyFont="1" applyFill="1" applyBorder="1" applyAlignment="1">
      <alignment horizontal="center" vertical="center" wrapText="1"/>
    </xf>
    <xf numFmtId="303" fontId="30" fillId="14" borderId="9" xfId="0" applyFont="1" applyFill="1" applyBorder="1" applyAlignment="1">
      <alignment horizontal="center" vertical="center" wrapText="1"/>
    </xf>
    <xf numFmtId="303" fontId="31" fillId="14" borderId="9" xfId="0" applyFont="1" applyFill="1" applyBorder="1" applyAlignment="1">
      <alignment horizontal="center" vertical="center" wrapText="1"/>
    </xf>
    <xf numFmtId="303" fontId="30" fillId="14" borderId="29" xfId="0" applyFont="1" applyFill="1" applyBorder="1" applyAlignment="1">
      <alignment horizontal="center" vertical="center" wrapText="1"/>
    </xf>
    <xf numFmtId="303" fontId="30" fillId="14" borderId="30" xfId="0" applyFont="1" applyFill="1" applyBorder="1" applyAlignment="1">
      <alignment horizontal="center" vertical="center" wrapText="1"/>
    </xf>
    <xf numFmtId="303" fontId="30" fillId="14" borderId="30" xfId="0" applyFont="1" applyFill="1" applyBorder="1" applyAlignment="1">
      <alignment horizontal="center" vertical="center" textRotation="0" wrapText="1" indent="0" justifyLastLine="0" shrinkToFit="0"/>
    </xf>
    <xf numFmtId="303" fontId="30" fillId="6" borderId="29" xfId="0" applyFont="1" applyFill="1" applyBorder="1" applyAlignment="1">
      <alignment horizontal="center" vertical="center" wrapText="1"/>
    </xf>
    <xf numFmtId="303" fontId="30" fillId="6" borderId="30" xfId="0" applyFont="1" applyFill="1" applyBorder="1" applyAlignment="1">
      <alignment horizontal="center" vertical="center" wrapText="1"/>
    </xf>
    <xf numFmtId="303" fontId="31" fillId="6" borderId="30" xfId="0" applyFont="1" applyFill="1" applyBorder="1" applyAlignment="1">
      <alignment horizontal="center" vertical="center" wrapText="1"/>
    </xf>
    <xf numFmtId="303" fontId="31" fillId="14" borderId="30" xfId="0" applyFont="1" applyFill="1" applyBorder="1" applyAlignment="1">
      <alignment horizontal="center" vertical="center" wrapText="1"/>
    </xf>
    <xf numFmtId="303" fontId="33" fillId="14" borderId="30" xfId="0" applyFont="1" applyFill="1" applyBorder="1" applyAlignment="1">
      <alignment horizontal="center" vertical="center" wrapText="1"/>
    </xf>
    <xf fontId="30" fillId="9" borderId="6" xfId="0">
      <alignment horizontal="center" vertical="center" textRotation="0" wrapText="1" indent="0" justifyLastLine="0" shrinkToFit="0"/>
    </xf>
    <xf fontId="32" fillId="9" borderId="6" xfId="0">
      <alignment horizontal="center" vertical="center" textRotation="0" wrapText="1" indent="0" justifyLastLine="0" shrinkToFit="0"/>
    </xf>
    <xf fontId="17" fillId="9" borderId="51" xfId="0">
      <alignment horizontal="center" vertical="center" textRotation="0" wrapText="1" indent="0" justifyLastLine="0" shrinkToFit="0"/>
    </xf>
    <xf fontId="17" fillId="9" borderId="52" xfId="0">
      <alignment horizontal="center" vertical="center" textRotation="0" wrapText="1" indent="0" justifyLastLine="0" shrinkToFit="0"/>
    </xf>
    <xf fontId="0" fillId="0" borderId="5" xfId="0">
      <alignment horizontal="center" vertical="center"/>
    </xf>
    <xf fontId="0" fillId="0" borderId="6" xfId="0">
      <alignment horizontal="center" vertical="center"/>
    </xf>
    <xf numFmtId="0" fontId="39" fillId="15" borderId="34" xfId="0">
      <alignment horizontal="center" vertical="center" wrapText="1"/>
    </xf>
    <xf fontId="0" fillId="0" borderId="34" xfId="0">
      <alignment horizontal="center" vertical="center" wrapText="1"/>
    </xf>
    <xf fontId="0" fillId="0" borderId="35" xfId="0">
      <alignment horizontal="center" vertical="center" wrapText="1"/>
    </xf>
    <xf fontId="41" fillId="0" borderId="6" xfId="0">
      <alignment horizontal="left" vertical="center" textRotation="0" wrapText="1" indent="0" justifyLastLine="0" shrinkToFit="0"/>
    </xf>
    <xf fontId="8" fillId="5" borderId="1" xfId="0">
      <alignment horizontal="left" vertical="center" wrapText="1" justifyLastLine="0" shrinkToFit="0"/>
    </xf>
    <xf numFmtId="49" fontId="8" fillId="5" borderId="1" xfId="0" applyNumberFormat="1" applyFont="1" applyFill="1" applyBorder="1" applyAlignment="1">
      <alignment horizontal="left" vertical="center" wrapText="1"/>
    </xf>
    <xf numFmtId="303" fontId="8" fillId="6" borderId="1" xfId="0" applyFont="1" applyFill="1" applyBorder="1" applyAlignment="1">
      <alignment horizontal="left" vertical="center" wrapText="1"/>
    </xf>
    <xf numFmtId="303" fontId="9" fillId="5" borderId="1" xfId="0" applyFont="1" applyFill="1" applyBorder="1" applyAlignment="1">
      <alignment horizontal="left" vertical="center" wrapText="1"/>
    </xf>
    <xf numFmtId="303" fontId="15" fillId="11" borderId="1" xfId="0" applyFont="1" applyFill="1" applyBorder="1" applyAlignment="1">
      <alignment horizontal="left" vertical="center"/>
    </xf>
    <xf numFmtId="0" fontId="15" fillId="11" borderId="9" xfId="0" applyNumberFormat="1" applyFont="1" applyFill="1" applyBorder="1" applyAlignment="1">
      <alignment horizontal="left" vertical="center"/>
    </xf>
    <xf fontId="17" fillId="9" borderId="1" xfId="0">
      <alignment horizontal="left" vertical="center" wrapText="1"/>
    </xf>
    <xf fontId="17" fillId="9" borderId="9" xfId="0">
      <alignment horizontal="left" vertical="center" wrapText="1"/>
    </xf>
    <xf fontId="21" fillId="9" borderId="26" xfId="0">
      <alignment horizontal="left" vertical="center" wrapText="1"/>
    </xf>
    <xf fontId="17" fillId="9" borderId="31" xfId="0">
      <alignment horizontal="left" vertical="center" textRotation="0" wrapText="1" indent="0" justifyLastLine="0" shrinkToFit="0"/>
    </xf>
    <xf fontId="17" fillId="9" borderId="31" xfId="0">
      <alignment horizontal="left" vertical="center" textRotation="0" indent="0" justifyLastLine="0" shrinkToFit="0"/>
    </xf>
    <xf numFmtId="0" fontId="7" fillId="9" borderId="1" xfId="0" applyNumberFormat="1" applyFont="1" applyFill="1" applyBorder="1" applyAlignment="1">
      <alignment horizontal="left" vertical="center" wrapText="1"/>
    </xf>
    <xf fontId="0" fillId="0" borderId="6" xfId="0">
      <alignment horizontal="left" vertical="center" textRotation="0" indent="0" justifyLastLine="0" shrinkToFit="0"/>
    </xf>
    <xf fontId="18" fillId="5" borderId="6" xfId="0">
      <alignment horizontal="left" vertical="center" wrapText="1" justifyLastLine="0" shrinkToFit="0"/>
    </xf>
    <xf numFmtId="303" fontId="30" fillId="14" borderId="1" xfId="0" applyFont="1" applyFill="1" applyBorder="1" applyAlignment="1">
      <alignment horizontal="left" vertical="center" wrapText="1"/>
    </xf>
    <xf numFmtId="303" fontId="30" fillId="14" borderId="9" xfId="0" applyFont="1" applyFill="1" applyBorder="1" applyAlignment="1">
      <alignment horizontal="left" vertical="center" wrapText="1"/>
    </xf>
    <xf numFmtId="303" fontId="31" fillId="14" borderId="9" xfId="0" applyFont="1" applyFill="1" applyBorder="1" applyAlignment="1">
      <alignment horizontal="left" vertical="center" wrapText="1"/>
    </xf>
    <xf numFmtId="303" fontId="30" fillId="14" borderId="29" xfId="0" applyFont="1" applyFill="1" applyBorder="1" applyAlignment="1">
      <alignment horizontal="left" vertical="center" wrapText="1"/>
    </xf>
    <xf numFmtId="303" fontId="30" fillId="14" borderId="30" xfId="0" applyFont="1" applyFill="1" applyBorder="1" applyAlignment="1">
      <alignment horizontal="left" vertical="center" wrapText="1"/>
    </xf>
    <xf numFmtId="303" fontId="30" fillId="14" borderId="30" xfId="0" applyFont="1" applyFill="1" applyBorder="1" applyAlignment="1">
      <alignment horizontal="left" vertical="center" textRotation="0" wrapText="1" indent="0" justifyLastLine="0" shrinkToFit="0"/>
    </xf>
    <xf numFmtId="303" fontId="30" fillId="6" borderId="29" xfId="0" applyFont="1" applyFill="1" applyBorder="1" applyAlignment="1">
      <alignment horizontal="left" vertical="center" wrapText="1"/>
    </xf>
    <xf numFmtId="303" fontId="30" fillId="6" borderId="30" xfId="0" applyFont="1" applyFill="1" applyBorder="1" applyAlignment="1">
      <alignment horizontal="left" vertical="center" wrapText="1"/>
    </xf>
    <xf numFmtId="303" fontId="31" fillId="6" borderId="30" xfId="0" applyFont="1" applyFill="1" applyBorder="1" applyAlignment="1">
      <alignment horizontal="left" vertical="center" wrapText="1"/>
    </xf>
    <xf numFmtId="303" fontId="31" fillId="14" borderId="30" xfId="0" applyFont="1" applyFill="1" applyBorder="1" applyAlignment="1">
      <alignment horizontal="left" vertical="center" wrapText="1"/>
    </xf>
    <xf fontId="32" fillId="9" borderId="1" xfId="0">
      <alignment horizontal="left" vertical="center" textRotation="0" wrapText="1" indent="0" justifyLastLine="0" shrinkToFit="0"/>
    </xf>
    <xf fontId="17" fillId="9" borderId="1" xfId="0">
      <alignment horizontal="left" vertical="center" textRotation="0" wrapText="1" indent="0" justifyLastLine="0" shrinkToFit="0"/>
    </xf>
    <xf numFmtId="303" fontId="33" fillId="14" borderId="30" xfId="0" applyFont="1" applyFill="1" applyBorder="1" applyAlignment="1">
      <alignment horizontal="left" vertical="center" wrapText="1"/>
    </xf>
    <xf fontId="30" fillId="9" borderId="6" xfId="0">
      <alignment horizontal="left" vertical="center" textRotation="0" wrapText="1" indent="0" justifyLastLine="0" shrinkToFit="0"/>
    </xf>
    <xf fontId="32" fillId="9" borderId="6" xfId="0">
      <alignment horizontal="left" vertical="center" textRotation="0" wrapText="1" indent="0" justifyLastLine="0" shrinkToFit="0"/>
    </xf>
    <xf fontId="17" fillId="9" borderId="6" xfId="0">
      <alignment horizontal="left" vertical="center" textRotation="0" wrapText="1" indent="0" justifyLastLine="0" shrinkToFit="0"/>
    </xf>
    <xf fontId="17" fillId="9" borderId="51" xfId="0">
      <alignment horizontal="left" vertical="center" textRotation="0" wrapText="1" indent="0" justifyLastLine="0" shrinkToFit="0"/>
    </xf>
    <xf fontId="17" fillId="9" borderId="52" xfId="0">
      <alignment horizontal="left" vertical="center" textRotation="0" wrapText="1" indent="0" justifyLastLine="0" shrinkToFit="0"/>
    </xf>
    <xf fontId="17" fillId="9" borderId="53" xfId="0">
      <alignment horizontal="left" vertical="center" textRotation="0" wrapText="1" indent="0" justifyLastLine="0" shrinkToFit="0"/>
    </xf>
    <xf fontId="17" fillId="9" borderId="34" xfId="0">
      <alignment horizontal="left" vertical="center" textRotation="0" wrapText="1" indent="0" justifyLastLine="0" shrinkToFit="0"/>
    </xf>
    <xf fontId="17" fillId="9" borderId="43" xfId="0">
      <alignment horizontal="left" vertical="center" textRotation="0" wrapText="1" indent="0" justifyLastLine="0" shrinkToFit="0"/>
    </xf>
    <xf numFmtId="303" fontId="7" fillId="5" borderId="19" xfId="0" applyFont="1" applyFill="1" applyBorder="1" applyAlignment="1">
      <alignment horizontal="left" vertical="center" wrapText="1"/>
    </xf>
    <xf numFmtId="0" fontId="18" fillId="5" borderId="6" xfId="0" applyNumberFormat="1" applyFont="1" applyFill="1" applyBorder="1" applyAlignment="1">
      <alignment horizontal="left" vertical="center" wrapText="1"/>
    </xf>
    <xf numFmtId="0" fontId="18" fillId="5" borderId="26" xfId="0" applyNumberFormat="1" applyFont="1" applyFill="1" applyBorder="1" applyAlignment="1">
      <alignment horizontal="left" vertical="center" wrapText="1"/>
    </xf>
    <xf numFmtId="0" fontId="8" fillId="5" borderId="1" xfId="0" applyNumberFormat="1" applyFont="1" applyFill="1" applyBorder="1" applyAlignment="1">
      <alignment horizontal="left" vertical="center" wrapText="1"/>
    </xf>
    <xf numFmtId="303" fontId="29" fillId="13" borderId="6" xfId="0" applyFont="1" applyFill="1" applyBorder="1" applyAlignment="1">
      <alignment horizontal="left" vertical="center" wrapText="1"/>
    </xf>
    <xf numFmtId="303" fontId="12" fillId="5" borderId="1" xfId="0" applyFont="1" applyFill="1" applyBorder="1" applyAlignment="1">
      <alignment horizontal="left" vertical="center" wrapText="1"/>
    </xf>
    <xf numFmtId="303" fontId="11" fillId="5" borderId="1" xfId="0" applyFont="1" applyFill="1" applyBorder="1" applyAlignment="1">
      <alignment horizontal="left" vertical="center" wrapText="1"/>
    </xf>
    <xf numFmtId="303" fontId="8" fillId="0" borderId="1" xfId="0" applyFont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left" vertical="center" wrapText="1"/>
    </xf>
    <xf fontId="36" fillId="0" borderId="6" xfId="0">
      <alignment horizontal="left" vertical="center" textRotation="0" wrapText="1" indent="0" justifyLastLine="0" shrinkToFit="0"/>
    </xf>
    <xf fontId="0" fillId="0" borderId="6" xfId="0">
      <alignment horizontal="left" vertical="center" textRotation="0" wrapText="1" indent="0" justifyLastLine="0" shrinkToFit="0"/>
    </xf>
    <xf fontId="0" fillId="0" borderId="5" xfId="0">
      <alignment horizontal="left" vertical="center" textRotation="0" indent="0" justifyLastLine="0" shrinkToFit="0"/>
    </xf>
    <xf fontId="0" fillId="0" borderId="5" xfId="0">
      <alignment horizontal="left" vertical="center"/>
    </xf>
    <xf fontId="0" fillId="0" borderId="6" xfId="0">
      <alignment horizontal="left" vertical="center"/>
    </xf>
    <xf fontId="41" fillId="0" borderId="6" xfId="0">
      <alignment horizontal="left" vertical="center" textRotation="0" wrapText="1" indent="0" justifyLastLine="0" shrinkToFit="0"/>
    </xf>
    <xf numFmtId="0" fontId="15" fillId="0" borderId="1" xfId="0" applyNumberFormat="1" applyFont="1" applyBorder="1" applyAlignment="1">
      <alignment horizontal="center" vertical="center" wrapText="1"/>
    </xf>
    <xf fontId="41" fillId="5" borderId="6" xfId="0">
      <alignment horizontal="center" vertical="center" wrapText="1"/>
    </xf>
    <xf numFmtId="67" fontId="7" fillId="0" borderId="1" xfId="0" applyNumberFormat="1" applyFont="1" applyBorder="1" applyAlignment="1">
      <alignment horizontal="center" vertical="center" wrapText="1"/>
    </xf>
    <xf numFmtId="67" fontId="7" fillId="0" borderId="1" xfId="0">
      <alignment horizontal="center" vertical="center" wrapText="1"/>
    </xf>
    <xf numFmtId="300" fontId="7" fillId="0" borderId="10" xfId="0">
      <alignment horizontal="center" vertical="center" wrapText="1"/>
    </xf>
    <xf numFmtId="303" fontId="35" fillId="5" borderId="45" xfId="0" applyNumberFormat="1" applyFill="1" applyBorder="1" applyAlignment="1">
      <alignment horizontal="left" vertical="center"/>
    </xf>
    <xf fontId="0" fillId="0" borderId="0" xfId="0">
      <alignment horizontal="left" vertical="center"/>
    </xf>
    <xf numFmtId="300" fontId="35" fillId="5" borderId="45" xfId="0" applyNumberFormat="1" applyFill="1" applyBorder="1" applyAlignment="1">
      <alignment vertical="center"/>
    </xf>
    <xf numFmtId="303" fontId="12" fillId="5" borderId="45" xfId="0" applyNumberFormat="1" applyFont="1" applyFill="1" applyBorder="1" applyAlignment="1">
      <alignment horizontal="center" vertical="center"/>
    </xf>
    <xf numFmtId="300" fontId="35" fillId="5" borderId="45" xfId="0" applyNumberFormat="1" applyFill="1" applyBorder="1" applyAlignment="1">
      <alignment horizontal="center" vertical="center"/>
    </xf>
    <xf fontId="0" fillId="12" borderId="0" xfId="0">
      <alignment vertical="center"/>
    </xf>
    <xf fontId="0" fillId="18" borderId="0" xfId="0">
      <alignment vertical="center"/>
    </xf>
    <xf numFmtId="303" fontId="7" fillId="5" borderId="45" xfId="0" applyNumberFormat="1" applyFont="1" applyFill="1" applyBorder="1" applyAlignment="1">
      <alignment horizontal="center" vertical="top" wrapText="1"/>
    </xf>
    <xf numFmtId="303" fontId="7" fillId="5" borderId="45" xfId="0" applyNumberFormat="1" applyFont="1" applyFill="1" applyBorder="1" applyAlignment="1">
      <alignment horizontal="left" vertical="top" wrapText="1"/>
    </xf>
    <xf numFmtId="300" fontId="7" fillId="5" borderId="45" xfId="0" applyNumberFormat="1" applyFont="1" applyFill="1" applyBorder="1" applyAlignment="1">
      <alignment horizontal="left" vertical="top" wrapText="1"/>
    </xf>
    <xf numFmtId="304" fontId="7" fillId="5" borderId="45" xfId="0" applyNumberFormat="1" applyFont="1" applyFill="1" applyBorder="1" applyAlignment="1">
      <alignment horizontal="left" vertical="top" wrapText="1"/>
    </xf>
    <xf numFmtId="303" fontId="12" fillId="5" borderId="45" xfId="0" applyNumberFormat="1" applyFont="1" applyFill="1" applyBorder="1" applyAlignment="1">
      <alignment horizontal="left" vertical="center"/>
    </xf>
    <xf fontId="0" fillId="29" borderId="0" xfId="0">
      <alignment vertical="center"/>
    </xf>
  </cellXfs>
  <cellStyles>
    <cellStyle name="常规" xfId="0" builtinId="0"/>
  </cellStyles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worksheet" Target="worksheets/sheet5.xml" /><Relationship Id="rId6" Type="http://schemas.openxmlformats.org/officeDocument/2006/relationships/worksheet" Target="worksheets/sheet4.xml" /><Relationship Id="rId1" Type="http://schemas.openxmlformats.org/officeDocument/2006/relationships/theme" Target="theme/theme1.xml" /><Relationship Id="rId0" Type="http://schemas.openxmlformats.org/officeDocument/2006/relationships/sharedStrings" Target="sharedStrings.xml" /><Relationship Id="rId2" Type="http://schemas.openxmlformats.org/officeDocument/2006/relationships/styles" Target="styles.xml" /><Relationship Id="rId4" Type="http://schemas.openxmlformats.org/officeDocument/2006/relationships/worksheet" Target="worksheets/sheet2.xml" /><Relationship Id="rId3" Type="http://schemas.openxmlformats.org/officeDocument/2006/relationships/worksheet" Target="worksheets/sheet1.xml" /><Relationship Id="rId5" Type="http://schemas.openxmlformats.org/officeDocument/2006/relationships/worksheet" Target="worksheets/sheet3.xml" 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5.xml.rels><?xml version="1.0" encoding="UTF-8" standalone="yes"?><Relationships xmlns="http://schemas.openxmlformats.org/package/2006/relationships"><Relationship Id="rId8" Type="http://schemas.openxmlformats.org/officeDocument/2006/relationships/hyperlink" Target="https://file/E:/WECHAT/WeChat%20Files/wxid_ttg5micmvu0a22/FileStorage/File/2022-08/liulu1@chinatelecom.cn" TargetMode="External"/><Relationship Id="rId7" Type="http://schemas.openxmlformats.org/officeDocument/2006/relationships/hyperlink" Target="http://natelecom.cn/" TargetMode="External"/><Relationship Id="rId1" Type="http://schemas.openxmlformats.org/officeDocument/2006/relationships/hyperlink" Target="mailto:changsq@chinatelecom.cn" TargetMode="External"/><Relationship Id="rId0" Type="http://schemas.openxmlformats.org/officeDocument/2006/relationships/hyperlink" Target="mailto:wangm60@chinatelecom.cn" TargetMode="External"/><Relationship Id="rId6" Type="http://schemas.openxmlformats.org/officeDocument/2006/relationships/hyperlink" Target="../Documents/WXWork/1688856942456132/Cache/File/2024-07/@chinatelecom.cn" TargetMode="External"/><Relationship Id="rId5" Type="http://schemas.openxmlformats.org/officeDocument/2006/relationships/hyperlink" Target="http://changsq@chinatelecom.cn" TargetMode="External"/><Relationship Id="rId2" Type="http://schemas.openxmlformats.org/officeDocument/2006/relationships/hyperlink" Target="https://file/E:/WECHAT/WeChat%20Files/wxid_ttg5micmvu0a22/FileStorage/File/2022-08/lipq@chinatelecom.cn" TargetMode="External"/><Relationship Id="rId3" Type="http://schemas.openxmlformats.org/officeDocument/2006/relationships/hyperlink" Target="http://huangxch@chinatelecom.cn/" TargetMode="External"/><Relationship Id="rId4" Type="http://schemas.openxmlformats.org/officeDocument/2006/relationships/hyperlink" Target="mailto:wangyy70@chinatelecom.cn" TargetMode="External"/></Relationships>
</file>

<file path=xl/worksheets/sheet1.xml><?xml version="1.0" encoding="utf-8"?>
<worksheet xmlns="http://schemas.openxmlformats.org/spreadsheetml/2006/main">
  <sheetPr/>
  <dimension ref="Z483"/>
  <sheetViews>
    <sheetView showGridLines="1" tabSelected="0" topLeftCell="E1" zoomScale="130" zoomScaleNormal="130" workbookViewId="0">
      <pane ySplit="1" topLeftCell="A239" activePane="bottomLeft" state="frozen"/>
    </sheetView>
  </sheetViews>
  <sheetFormatPr baseColWidth="8" defaultRowHeight="12.75"/>
  <cols>
    <col min="2" max="2" width="18.8555" style="902" customWidth="1"/>
    <col min="3" max="3" width="14.2852" customWidth="1"/>
    <col min="4" max="4" width="6" customWidth="1"/>
    <col min="5" max="5" width="19.2812" customWidth="1"/>
    <col min="6" max="6" width="43.1719" style="903" customWidth="1"/>
    <col min="7" max="7" width="8.42578" customWidth="1"/>
    <col min="8" max="8" width="11.1406" customWidth="1"/>
    <col min="9" max="9" width="10.8555" customWidth="1"/>
    <col min="10" max="10" width="12.7109" style="904" customWidth="1"/>
    <col min="11" max="11" width="9.57031" style="905" customWidth="1"/>
    <col min="12" max="12" width="11.7109" style="904" customWidth="1"/>
    <col min="13" max="13" width="9.85547" customWidth="1"/>
    <col min="14" max="14" width="19.2812" style="906" customWidth="1"/>
    <col min="15" max="15" width="17.8555" customWidth="1"/>
    <col min="16" max="16" width="19.8242" style="904" customWidth="1"/>
    <col min="17" max="17" width="26.8555" customWidth="1"/>
    <col min="18" max="18" width="23" style="904" customWidth="1"/>
    <col min="19" max="19" width="23" customWidth="1"/>
    <col min="20" max="20" width="23" style="904" customWidth="1"/>
    <col min="23" max="23" width="30" customWidth="1"/>
  </cols>
  <sheetData>
    <row r="1" spans="1:26" ht="49.5">
      <c r="A1" s="4" t="s"/>
      <c r="B1" s="5" t="s">
        <v>1</v>
      </c>
      <c r="C1" s="5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8" t="s">
        <v>10</v>
      </c>
      <c r="L1" s="9" t="s">
        <v>11</v>
      </c>
      <c r="M1" s="10" t="s">
        <v>12</v>
      </c>
      <c r="N1" s="778" t="s">
        <v>877</v>
      </c>
      <c r="O1" s="5" t="s">
        <v>14</v>
      </c>
      <c r="P1" s="9" t="s">
        <v>15</v>
      </c>
      <c r="Q1" s="5" t="s">
        <v>16</v>
      </c>
      <c r="R1" s="9" t="s">
        <v>17</v>
      </c>
      <c r="S1" s="5" t="s">
        <v>18</v>
      </c>
      <c r="T1" s="9" t="s">
        <v>19</v>
      </c>
      <c r="U1" s="11" t="s">
        <v>880</v>
      </c>
      <c r="V1" s="12" t="s"/>
      <c r="W1" s="12" t="s"/>
      <c r="X1" s="170" t="s"/>
      <c r="Y1" s="170" t="s"/>
      <c r="Z1" s="170" t="s"/>
    </row>
    <row r="2" spans="1:26">
      <c r="A2" s="13">
        <v>1</v>
      </c>
      <c r="B2" s="14" t="s">
        <v>20</v>
      </c>
      <c r="C2" s="15" t="s">
        <v>21</v>
      </c>
      <c r="D2" s="15" t="s">
        <v>22</v>
      </c>
      <c r="E2" s="15" t="s">
        <v>23</v>
      </c>
      <c r="F2" s="94" t="s">
        <v>24</v>
      </c>
      <c r="G2" s="15" t="s">
        <v>25</v>
      </c>
      <c r="H2" s="15" t="s">
        <v>26</v>
      </c>
      <c r="I2" s="15" t="s">
        <v>27</v>
      </c>
      <c r="J2" s="17">
        <v>4800</v>
      </c>
      <c r="K2" s="18">
        <v>0.6</v>
      </c>
      <c r="L2" s="17">
        <v>2880</v>
      </c>
      <c r="M2" s="19">
        <v>0.55</v>
      </c>
      <c r="N2" s="779">
        <f>=L2*M2</f>
        <v>1584</v>
      </c>
      <c r="O2" s="15" t="s">
        <v>28</v>
      </c>
      <c r="P2" s="17" t="s">
        <v>28</v>
      </c>
      <c r="Q2" s="15" t="s">
        <v>28</v>
      </c>
      <c r="R2" s="17" t="s">
        <v>28</v>
      </c>
      <c r="S2" s="15" t="s">
        <v>28</v>
      </c>
      <c r="T2" s="17" t="s">
        <v>28</v>
      </c>
      <c r="U2" s="12" t="s"/>
      <c r="V2" s="12" t="s"/>
      <c r="W2" s="12" t="s"/>
      <c r="X2" s="170" t="s"/>
      <c r="Y2" s="170" t="s"/>
      <c r="Z2" s="170" t="s"/>
    </row>
    <row r="3" spans="1:26" ht="16.5">
      <c r="A3" s="20" t="s"/>
      <c r="B3" s="20" t="s"/>
      <c r="C3" s="15" t="s"/>
      <c r="D3" s="15" t="s">
        <v>22</v>
      </c>
      <c r="E3" s="15" t="s">
        <v>29</v>
      </c>
      <c r="F3" s="63" t="s">
        <v>30</v>
      </c>
      <c r="G3" s="15" t="s">
        <v>25</v>
      </c>
      <c r="H3" s="15" t="s">
        <v>26</v>
      </c>
      <c r="I3" s="15" t="s">
        <v>27</v>
      </c>
      <c r="J3" s="17">
        <v>3800</v>
      </c>
      <c r="K3" s="18">
        <v>0.6</v>
      </c>
      <c r="L3" s="17">
        <v>2280</v>
      </c>
      <c r="M3" s="19">
        <v>0.55</v>
      </c>
      <c r="N3" s="779">
        <f>=L3*M3</f>
        <v>1254</v>
      </c>
      <c r="O3" s="15" t="s">
        <v>28</v>
      </c>
      <c r="P3" s="17" t="s">
        <v>28</v>
      </c>
      <c r="Q3" s="15" t="s">
        <v>28</v>
      </c>
      <c r="R3" s="17" t="s">
        <v>28</v>
      </c>
      <c r="S3" s="15" t="s">
        <v>28</v>
      </c>
      <c r="T3" s="17" t="s">
        <v>28</v>
      </c>
      <c r="U3" s="12" t="s"/>
      <c r="V3" s="12" t="s"/>
      <c r="W3" s="12" t="s"/>
      <c r="X3" s="170" t="s"/>
      <c r="Y3" s="170" t="s"/>
      <c r="Z3" s="170" t="s"/>
    </row>
    <row r="4" spans="1:26" ht="16.5">
      <c r="A4" s="20" t="s"/>
      <c r="B4" s="20" t="s"/>
      <c r="C4" s="15" t="s"/>
      <c r="D4" s="15" t="s">
        <v>22</v>
      </c>
      <c r="E4" s="15" t="s">
        <v>31</v>
      </c>
      <c r="F4" s="63" t="s">
        <v>32</v>
      </c>
      <c r="G4" s="15" t="s">
        <v>25</v>
      </c>
      <c r="H4" s="15" t="s">
        <v>26</v>
      </c>
      <c r="I4" s="15" t="s">
        <v>27</v>
      </c>
      <c r="J4" s="17">
        <v>3600</v>
      </c>
      <c r="K4" s="18">
        <v>0.6</v>
      </c>
      <c r="L4" s="17">
        <v>2160</v>
      </c>
      <c r="M4" s="19">
        <v>0.55</v>
      </c>
      <c r="N4" s="779">
        <f>=L4*M4</f>
        <v>1188</v>
      </c>
      <c r="O4" s="15" t="s">
        <v>28</v>
      </c>
      <c r="P4" s="17" t="s">
        <v>28</v>
      </c>
      <c r="Q4" s="15" t="s">
        <v>28</v>
      </c>
      <c r="R4" s="17" t="s">
        <v>28</v>
      </c>
      <c r="S4" s="15" t="s">
        <v>28</v>
      </c>
      <c r="T4" s="17" t="s">
        <v>28</v>
      </c>
      <c r="U4" s="12" t="s"/>
      <c r="V4" s="12" t="s"/>
      <c r="W4" s="12" t="s"/>
      <c r="X4" s="170" t="s"/>
      <c r="Y4" s="170" t="s"/>
      <c r="Z4" s="170" t="s"/>
    </row>
    <row r="5" spans="1:26" ht="16.5">
      <c r="A5" s="20" t="s"/>
      <c r="B5" s="20" t="s"/>
      <c r="C5" s="15" t="s"/>
      <c r="D5" s="15" t="s">
        <v>22</v>
      </c>
      <c r="E5" s="15" t="s">
        <v>33</v>
      </c>
      <c r="F5" s="63" t="s">
        <v>34</v>
      </c>
      <c r="G5" s="15" t="s">
        <v>25</v>
      </c>
      <c r="H5" s="15" t="s">
        <v>26</v>
      </c>
      <c r="I5" s="15" t="s">
        <v>27</v>
      </c>
      <c r="J5" s="17">
        <v>3400</v>
      </c>
      <c r="K5" s="18">
        <v>0.6</v>
      </c>
      <c r="L5" s="17">
        <v>2040</v>
      </c>
      <c r="M5" s="19">
        <v>0.55</v>
      </c>
      <c r="N5" s="779">
        <f>=L5*M5</f>
        <v>1122</v>
      </c>
      <c r="O5" s="15" t="s">
        <v>28</v>
      </c>
      <c r="P5" s="17" t="s">
        <v>28</v>
      </c>
      <c r="Q5" s="15" t="s">
        <v>28</v>
      </c>
      <c r="R5" s="17" t="s">
        <v>28</v>
      </c>
      <c r="S5" s="15" t="s">
        <v>28</v>
      </c>
      <c r="T5" s="17" t="s">
        <v>28</v>
      </c>
      <c r="U5" s="12" t="s"/>
      <c r="V5" s="12" t="s"/>
      <c r="W5" s="12" t="s"/>
      <c r="X5" s="170" t="s"/>
      <c r="Y5" s="170" t="s"/>
      <c r="Z5" s="170" t="s"/>
    </row>
    <row r="6" spans="1:26" ht="16.5">
      <c r="A6" s="20" t="s"/>
      <c r="B6" s="20" t="s"/>
      <c r="C6" s="15" t="s"/>
      <c r="D6" s="15" t="s">
        <v>22</v>
      </c>
      <c r="E6" s="15" t="s">
        <v>35</v>
      </c>
      <c r="F6" s="63" t="s">
        <v>36</v>
      </c>
      <c r="G6" s="15" t="s">
        <v>25</v>
      </c>
      <c r="H6" s="15" t="s">
        <v>26</v>
      </c>
      <c r="I6" s="15" t="s">
        <v>27</v>
      </c>
      <c r="J6" s="17">
        <v>3200</v>
      </c>
      <c r="K6" s="18">
        <v>0.6</v>
      </c>
      <c r="L6" s="17">
        <v>1920</v>
      </c>
      <c r="M6" s="19">
        <v>0.55</v>
      </c>
      <c r="N6" s="779">
        <f>=L6*M6</f>
        <v>1056</v>
      </c>
      <c r="O6" s="15" t="s">
        <v>28</v>
      </c>
      <c r="P6" s="17" t="s">
        <v>28</v>
      </c>
      <c r="Q6" s="15" t="s">
        <v>28</v>
      </c>
      <c r="R6" s="17" t="s">
        <v>28</v>
      </c>
      <c r="S6" s="15" t="s">
        <v>28</v>
      </c>
      <c r="T6" s="17" t="s">
        <v>28</v>
      </c>
      <c r="U6" s="12" t="s"/>
      <c r="V6" s="12" t="s"/>
      <c r="W6" s="12" t="s"/>
      <c r="X6" s="170" t="s"/>
      <c r="Y6" s="170" t="s"/>
      <c r="Z6" s="170" t="s"/>
    </row>
    <row r="7" spans="1:26" ht="16.5">
      <c r="A7" s="20" t="s"/>
      <c r="B7" s="20" t="s"/>
      <c r="C7" s="15" t="s">
        <v>37</v>
      </c>
      <c r="D7" s="15" t="s">
        <v>22</v>
      </c>
      <c r="E7" s="15" t="s">
        <v>29</v>
      </c>
      <c r="F7" s="63" t="s">
        <v>38</v>
      </c>
      <c r="G7" s="15" t="s">
        <v>25</v>
      </c>
      <c r="H7" s="15" t="s">
        <v>39</v>
      </c>
      <c r="I7" s="15" t="s">
        <v>27</v>
      </c>
      <c r="J7" s="17">
        <v>10000</v>
      </c>
      <c r="K7" s="21">
        <v>1</v>
      </c>
      <c r="L7" s="17">
        <v>10000</v>
      </c>
      <c r="M7" s="19">
        <v>0.55</v>
      </c>
      <c r="N7" s="779">
        <v>5500</v>
      </c>
      <c r="O7" s="15" t="s">
        <v>28</v>
      </c>
      <c r="P7" s="17" t="s">
        <v>28</v>
      </c>
      <c r="Q7" s="15" t="s">
        <v>28</v>
      </c>
      <c r="R7" s="17" t="s">
        <v>28</v>
      </c>
      <c r="S7" s="15" t="s">
        <v>28</v>
      </c>
      <c r="T7" s="17" t="s">
        <v>28</v>
      </c>
      <c r="U7" s="12" t="s"/>
      <c r="V7" s="12" t="s"/>
      <c r="W7" s="12" t="s"/>
      <c r="X7" s="170" t="s"/>
      <c r="Y7" s="170" t="s"/>
      <c r="Z7" s="170" t="s"/>
    </row>
    <row r="8" spans="1:26" ht="16.5">
      <c r="A8" s="20" t="s"/>
      <c r="B8" s="20" t="s"/>
      <c r="C8" s="15" t="s"/>
      <c r="D8" s="15" t="s">
        <v>22</v>
      </c>
      <c r="E8" s="15" t="s">
        <v>31</v>
      </c>
      <c r="F8" s="63" t="s">
        <v>40</v>
      </c>
      <c r="G8" s="15" t="s">
        <v>25</v>
      </c>
      <c r="H8" s="15" t="s">
        <v>39</v>
      </c>
      <c r="I8" s="15" t="s">
        <v>27</v>
      </c>
      <c r="J8" s="17">
        <v>40000</v>
      </c>
      <c r="K8" s="21">
        <v>1</v>
      </c>
      <c r="L8" s="17">
        <v>40000</v>
      </c>
      <c r="M8" s="19">
        <v>0.55</v>
      </c>
      <c r="N8" s="779">
        <v>22000</v>
      </c>
      <c r="O8" s="15" t="s">
        <v>28</v>
      </c>
      <c r="P8" s="17" t="s">
        <v>28</v>
      </c>
      <c r="Q8" s="15" t="s">
        <v>28</v>
      </c>
      <c r="R8" s="17" t="s">
        <v>28</v>
      </c>
      <c r="S8" s="15" t="s">
        <v>28</v>
      </c>
      <c r="T8" s="17" t="s">
        <v>28</v>
      </c>
      <c r="U8" s="12" t="s"/>
      <c r="V8" s="12" t="s"/>
      <c r="W8" s="12" t="s"/>
      <c r="X8" s="170" t="s"/>
      <c r="Y8" s="170" t="s"/>
      <c r="Z8" s="170" t="s"/>
    </row>
    <row r="9" spans="1:26" ht="16.5">
      <c r="A9" s="20" t="s"/>
      <c r="B9" s="20" t="s"/>
      <c r="C9" s="15" t="s"/>
      <c r="D9" s="15" t="s">
        <v>22</v>
      </c>
      <c r="E9" s="15" t="s">
        <v>33</v>
      </c>
      <c r="F9" s="63" t="s">
        <v>41</v>
      </c>
      <c r="G9" s="15" t="s">
        <v>25</v>
      </c>
      <c r="H9" s="15" t="s">
        <v>39</v>
      </c>
      <c r="I9" s="15" t="s">
        <v>27</v>
      </c>
      <c r="J9" s="17">
        <v>70000</v>
      </c>
      <c r="K9" s="21">
        <v>1</v>
      </c>
      <c r="L9" s="17">
        <v>70000</v>
      </c>
      <c r="M9" s="19">
        <v>0.55</v>
      </c>
      <c r="N9" s="779">
        <v>38500</v>
      </c>
      <c r="O9" s="15" t="s">
        <v>28</v>
      </c>
      <c r="P9" s="17" t="s">
        <v>28</v>
      </c>
      <c r="Q9" s="15" t="s">
        <v>28</v>
      </c>
      <c r="R9" s="17" t="s">
        <v>28</v>
      </c>
      <c r="S9" s="15" t="s">
        <v>28</v>
      </c>
      <c r="T9" s="17" t="s">
        <v>28</v>
      </c>
      <c r="U9" s="12" t="s"/>
      <c r="V9" s="12" t="s"/>
      <c r="W9" s="12" t="s"/>
      <c r="X9" s="170" t="s"/>
      <c r="Y9" s="170" t="s"/>
      <c r="Z9" s="170" t="s"/>
    </row>
    <row r="10" spans="1:26">
      <c r="A10" s="20" t="s"/>
      <c r="B10" s="20" t="s"/>
      <c r="C10" s="22" t="s">
        <v>42</v>
      </c>
      <c r="D10" s="22" t="s">
        <v>43</v>
      </c>
      <c r="E10" s="15" t="s">
        <v>44</v>
      </c>
      <c r="F10" s="94" t="s">
        <v>45</v>
      </c>
      <c r="G10" s="16" t="s">
        <v>46</v>
      </c>
      <c r="H10" s="16" t="s">
        <v>47</v>
      </c>
      <c r="I10" s="15" t="s">
        <v>27</v>
      </c>
      <c r="J10" s="17">
        <v>60000</v>
      </c>
      <c r="K10" s="21">
        <v>1</v>
      </c>
      <c r="L10" s="17">
        <v>60000</v>
      </c>
      <c r="M10" s="19">
        <v>0.65</v>
      </c>
      <c r="N10" s="779">
        <v>39000</v>
      </c>
      <c r="O10" s="23" t="s">
        <v>48</v>
      </c>
      <c r="P10" s="24" t="s">
        <v>48</v>
      </c>
      <c r="Q10" s="23" t="s">
        <v>48</v>
      </c>
      <c r="R10" s="24" t="s">
        <v>48</v>
      </c>
      <c r="S10" s="23" t="s">
        <v>48</v>
      </c>
      <c r="T10" s="24" t="s">
        <v>48</v>
      </c>
      <c r="U10" s="12" t="s"/>
      <c r="V10" s="12" t="s"/>
      <c r="W10" s="12" t="s"/>
      <c r="X10" s="170" t="s"/>
      <c r="Y10" s="170" t="s"/>
      <c r="Z10" s="170" t="s"/>
    </row>
    <row r="11" spans="1:26" ht="16.5">
      <c r="A11" s="20" t="s"/>
      <c r="B11" s="20" t="s"/>
      <c r="C11" s="20" t="s"/>
      <c r="D11" s="20" t="s"/>
      <c r="E11" s="15" t="s"/>
      <c r="F11" s="94" t="s">
        <v>49</v>
      </c>
      <c r="G11" s="16" t="s">
        <v>46</v>
      </c>
      <c r="H11" s="25" t="s">
        <v>47</v>
      </c>
      <c r="I11" s="26" t="s">
        <v>27</v>
      </c>
      <c r="J11" s="17">
        <v>1800</v>
      </c>
      <c r="K11" s="21">
        <v>1</v>
      </c>
      <c r="L11" s="17">
        <v>1800</v>
      </c>
      <c r="M11" s="19">
        <v>0.65</v>
      </c>
      <c r="N11" s="779">
        <v>1170</v>
      </c>
      <c r="O11" s="23" t="s">
        <v>48</v>
      </c>
      <c r="P11" s="24" t="s">
        <v>48</v>
      </c>
      <c r="Q11" s="23" t="s">
        <v>48</v>
      </c>
      <c r="R11" s="24" t="s">
        <v>48</v>
      </c>
      <c r="S11" s="23" t="s">
        <v>48</v>
      </c>
      <c r="T11" s="24" t="s">
        <v>48</v>
      </c>
      <c r="U11" s="12" t="s"/>
      <c r="V11" s="12" t="s"/>
      <c r="W11" s="12" t="s"/>
      <c r="X11" s="170" t="s"/>
      <c r="Y11" s="170" t="s"/>
      <c r="Z11" s="170" t="s"/>
    </row>
    <row r="12" spans="1:26" ht="17" customHeight="1">
      <c r="A12" s="27" t="s"/>
      <c r="B12" s="28" t="s"/>
      <c r="C12" s="29" t="s"/>
      <c r="D12" s="29" t="s"/>
      <c r="E12" s="30" t="s">
        <v>50</v>
      </c>
      <c r="F12" s="847" t="s">
        <v>51</v>
      </c>
      <c r="G12" s="16" t="s">
        <v>46</v>
      </c>
      <c r="H12" s="16" t="s">
        <v>47</v>
      </c>
      <c r="I12" s="15" t="s">
        <v>27</v>
      </c>
      <c r="J12" s="17">
        <v>40800</v>
      </c>
      <c r="K12" s="21">
        <v>1</v>
      </c>
      <c r="L12" s="32">
        <v>40800</v>
      </c>
      <c r="M12" s="19">
        <v>0.65</v>
      </c>
      <c r="N12" s="780">
        <f>=L12*M12</f>
        <v>26520</v>
      </c>
      <c r="O12" s="23" t="s">
        <v>48</v>
      </c>
      <c r="P12" s="23" t="s">
        <v>48</v>
      </c>
      <c r="Q12" s="23" t="s">
        <v>48</v>
      </c>
      <c r="R12" s="23" t="s">
        <v>48</v>
      </c>
      <c r="S12" s="23" t="s">
        <v>48</v>
      </c>
      <c r="T12" s="23" t="s">
        <v>48</v>
      </c>
      <c r="U12" s="34" t="s"/>
      <c r="V12" s="34" t="s"/>
      <c r="W12" s="34" t="s"/>
      <c r="X12" s="170" t="s"/>
      <c r="Y12" s="170" t="s"/>
      <c r="Z12" s="170" t="s"/>
    </row>
    <row r="13" spans="1:26" ht="17" customHeight="1">
      <c r="A13" s="27" t="s"/>
      <c r="B13" s="28" t="s"/>
      <c r="C13" s="29" t="s"/>
      <c r="D13" s="29" t="s"/>
      <c r="E13" s="35" t="s"/>
      <c r="F13" s="847" t="s">
        <v>49</v>
      </c>
      <c r="G13" s="16" t="s">
        <v>46</v>
      </c>
      <c r="H13" s="16" t="s">
        <v>47</v>
      </c>
      <c r="I13" s="15" t="s">
        <v>27</v>
      </c>
      <c r="J13" s="17">
        <v>720</v>
      </c>
      <c r="K13" s="21">
        <v>1</v>
      </c>
      <c r="L13" s="32">
        <v>720</v>
      </c>
      <c r="M13" s="19">
        <v>0.65</v>
      </c>
      <c r="N13" s="781">
        <f>=L13*M13</f>
        <v>468</v>
      </c>
      <c r="O13" s="23" t="s">
        <v>48</v>
      </c>
      <c r="P13" s="23" t="s">
        <v>48</v>
      </c>
      <c r="Q13" s="23" t="s">
        <v>48</v>
      </c>
      <c r="R13" s="23" t="s">
        <v>48</v>
      </c>
      <c r="S13" s="23" t="s">
        <v>48</v>
      </c>
      <c r="T13" s="23" t="s">
        <v>48</v>
      </c>
      <c r="U13" s="34" t="s"/>
      <c r="V13" s="34" t="s"/>
      <c r="W13" s="34" t="s"/>
      <c r="X13" s="170" t="s"/>
      <c r="Y13" s="170" t="s"/>
      <c r="Z13" s="170" t="s"/>
    </row>
    <row r="14" spans="1:26" ht="16.5">
      <c r="A14" s="20" t="s"/>
      <c r="B14" s="20" t="s"/>
      <c r="C14" s="20" t="s"/>
      <c r="D14" s="20" t="s"/>
      <c r="E14" s="15" t="s">
        <v>52</v>
      </c>
      <c r="F14" s="94" t="s">
        <v>53</v>
      </c>
      <c r="G14" s="16" t="s">
        <v>46</v>
      </c>
      <c r="H14" s="16" t="s">
        <v>54</v>
      </c>
      <c r="I14" s="15" t="s">
        <v>27</v>
      </c>
      <c r="J14" s="17">
        <v>10000</v>
      </c>
      <c r="K14" s="21">
        <v>1</v>
      </c>
      <c r="L14" s="17">
        <v>10000</v>
      </c>
      <c r="M14" s="19">
        <v>0.65</v>
      </c>
      <c r="N14" s="779">
        <v>6500</v>
      </c>
      <c r="O14" s="23" t="s">
        <v>55</v>
      </c>
      <c r="P14" s="24" t="s">
        <v>55</v>
      </c>
      <c r="Q14" s="23" t="s">
        <v>55</v>
      </c>
      <c r="R14" s="24" t="s">
        <v>55</v>
      </c>
      <c r="S14" s="23" t="s">
        <v>55</v>
      </c>
      <c r="T14" s="24" t="s">
        <v>55</v>
      </c>
      <c r="U14" s="12" t="s"/>
      <c r="V14" s="12" t="s"/>
      <c r="W14" s="12" t="s"/>
      <c r="X14" s="170" t="s"/>
      <c r="Y14" s="170" t="s"/>
      <c r="Z14" s="170" t="s"/>
    </row>
    <row r="15" spans="1:26" ht="16.5">
      <c r="A15" s="20" t="s"/>
      <c r="B15" s="20" t="s"/>
      <c r="C15" s="20" t="s"/>
      <c r="D15" s="20" t="s"/>
      <c r="E15" s="15" t="s"/>
      <c r="F15" s="94" t="s">
        <v>56</v>
      </c>
      <c r="G15" s="16" t="s">
        <v>46</v>
      </c>
      <c r="H15" s="16" t="s">
        <v>54</v>
      </c>
      <c r="I15" s="15" t="s">
        <v>27</v>
      </c>
      <c r="J15" s="17">
        <v>12000</v>
      </c>
      <c r="K15" s="21">
        <v>1</v>
      </c>
      <c r="L15" s="17">
        <v>12000</v>
      </c>
      <c r="M15" s="19">
        <v>0.65</v>
      </c>
      <c r="N15" s="779">
        <v>7800</v>
      </c>
      <c r="O15" s="23" t="s">
        <v>55</v>
      </c>
      <c r="P15" s="24" t="s">
        <v>55</v>
      </c>
      <c r="Q15" s="23" t="s">
        <v>55</v>
      </c>
      <c r="R15" s="24" t="s">
        <v>55</v>
      </c>
      <c r="S15" s="23" t="s">
        <v>55</v>
      </c>
      <c r="T15" s="24" t="s">
        <v>55</v>
      </c>
      <c r="U15" s="12" t="s"/>
      <c r="V15" s="12" t="s"/>
      <c r="W15" s="12" t="s"/>
      <c r="X15" s="170" t="s"/>
      <c r="Y15" s="170" t="s"/>
      <c r="Z15" s="170" t="s"/>
    </row>
    <row r="16" spans="1:26" ht="16.5">
      <c r="A16" s="20" t="s"/>
      <c r="B16" s="20" t="s"/>
      <c r="C16" s="20" t="s"/>
      <c r="D16" s="20" t="s"/>
      <c r="E16" s="15" t="s"/>
      <c r="F16" s="94" t="s">
        <v>57</v>
      </c>
      <c r="G16" s="16" t="s">
        <v>46</v>
      </c>
      <c r="H16" s="16" t="s">
        <v>58</v>
      </c>
      <c r="I16" s="15" t="s">
        <v>27</v>
      </c>
      <c r="J16" s="17">
        <v>8000</v>
      </c>
      <c r="K16" s="21">
        <v>1</v>
      </c>
      <c r="L16" s="17">
        <v>8000</v>
      </c>
      <c r="M16" s="19">
        <v>0.65</v>
      </c>
      <c r="N16" s="779">
        <v>5200</v>
      </c>
      <c r="O16" s="23" t="s">
        <v>55</v>
      </c>
      <c r="P16" s="24" t="s">
        <v>55</v>
      </c>
      <c r="Q16" s="23" t="s">
        <v>55</v>
      </c>
      <c r="R16" s="24" t="s">
        <v>55</v>
      </c>
      <c r="S16" s="23" t="s">
        <v>55</v>
      </c>
      <c r="T16" s="24" t="s">
        <v>55</v>
      </c>
      <c r="U16" s="12" t="s"/>
      <c r="V16" s="12" t="s"/>
      <c r="W16" s="12" t="s"/>
      <c r="X16" s="170" t="s"/>
      <c r="Y16" s="170" t="s"/>
      <c r="Z16" s="170" t="s"/>
    </row>
    <row r="17" spans="1:26" ht="16.5">
      <c r="A17" s="20" t="s"/>
      <c r="B17" s="20" t="s"/>
      <c r="C17" s="20" t="s"/>
      <c r="D17" s="20" t="s"/>
      <c r="E17" s="15" t="s"/>
      <c r="F17" s="94" t="s">
        <v>59</v>
      </c>
      <c r="G17" s="16" t="s">
        <v>25</v>
      </c>
      <c r="H17" s="16" t="s">
        <v>39</v>
      </c>
      <c r="I17" s="15" t="s">
        <v>27</v>
      </c>
      <c r="J17" s="17">
        <v>450000</v>
      </c>
      <c r="K17" s="21">
        <v>1</v>
      </c>
      <c r="L17" s="17">
        <v>450000</v>
      </c>
      <c r="M17" s="19">
        <v>0.65</v>
      </c>
      <c r="N17" s="779">
        <v>292500</v>
      </c>
      <c r="O17" s="23" t="s">
        <v>28</v>
      </c>
      <c r="P17" s="24" t="s">
        <v>28</v>
      </c>
      <c r="Q17" s="23" t="s">
        <v>28</v>
      </c>
      <c r="R17" s="24" t="s">
        <v>28</v>
      </c>
      <c r="S17" s="23" t="s">
        <v>28</v>
      </c>
      <c r="T17" s="24" t="s">
        <v>28</v>
      </c>
      <c r="U17" s="12" t="s"/>
      <c r="V17" s="12" t="s"/>
      <c r="W17" s="12" t="s"/>
      <c r="X17" s="170" t="s"/>
      <c r="Y17" s="170" t="s"/>
      <c r="Z17" s="170" t="s"/>
    </row>
    <row r="18" spans="1:26" ht="16.5">
      <c r="A18" s="20" t="s"/>
      <c r="B18" s="20" t="s"/>
      <c r="C18" s="20" t="s"/>
      <c r="D18" s="20" t="s"/>
      <c r="E18" s="15" t="s">
        <v>60</v>
      </c>
      <c r="F18" s="848" t="s">
        <v>61</v>
      </c>
      <c r="G18" s="16" t="s">
        <v>25</v>
      </c>
      <c r="H18" s="16" t="s">
        <v>39</v>
      </c>
      <c r="I18" s="15" t="s">
        <v>27</v>
      </c>
      <c r="J18" s="17">
        <v>50000</v>
      </c>
      <c r="K18" s="37">
        <v>0.7</v>
      </c>
      <c r="L18" s="17">
        <f>=J18*K18</f>
        <v>35000</v>
      </c>
      <c r="M18" s="19">
        <v>0.65</v>
      </c>
      <c r="N18" s="779">
        <f>=L18*M18</f>
        <v>22750</v>
      </c>
      <c r="O18" s="23" t="s">
        <v>28</v>
      </c>
      <c r="P18" s="24" t="s">
        <v>28</v>
      </c>
      <c r="Q18" s="23" t="s">
        <v>28</v>
      </c>
      <c r="R18" s="24" t="s">
        <v>28</v>
      </c>
      <c r="S18" s="23" t="s">
        <v>28</v>
      </c>
      <c r="T18" s="24" t="s">
        <v>28</v>
      </c>
      <c r="U18" s="12" t="s"/>
      <c r="V18" s="12" t="s"/>
      <c r="W18" s="12" t="s"/>
      <c r="X18" s="170" t="s"/>
      <c r="Y18" s="170" t="s"/>
      <c r="Z18" s="170" t="s"/>
    </row>
    <row r="19" spans="1:26" ht="16.5">
      <c r="A19" s="20" t="s"/>
      <c r="B19" s="20" t="s"/>
      <c r="C19" s="20" t="s"/>
      <c r="D19" s="20" t="s"/>
      <c r="E19" s="15" t="s"/>
      <c r="F19" s="848" t="s">
        <v>62</v>
      </c>
      <c r="G19" s="16" t="s">
        <v>25</v>
      </c>
      <c r="H19" s="16" t="s">
        <v>39</v>
      </c>
      <c r="I19" s="15" t="s">
        <v>27</v>
      </c>
      <c r="J19" s="17">
        <v>100000</v>
      </c>
      <c r="K19" s="37">
        <v>0.36</v>
      </c>
      <c r="L19" s="17">
        <f>=J19*K19</f>
        <v>36000</v>
      </c>
      <c r="M19" s="19">
        <v>0.65</v>
      </c>
      <c r="N19" s="779">
        <f>=L19*M19</f>
        <v>23400</v>
      </c>
      <c r="O19" s="23" t="s">
        <v>28</v>
      </c>
      <c r="P19" s="24" t="s">
        <v>28</v>
      </c>
      <c r="Q19" s="23" t="s">
        <v>28</v>
      </c>
      <c r="R19" s="24" t="s">
        <v>28</v>
      </c>
      <c r="S19" s="23" t="s">
        <v>28</v>
      </c>
      <c r="T19" s="24" t="s">
        <v>28</v>
      </c>
      <c r="U19" s="12" t="s"/>
      <c r="V19" s="12" t="s"/>
      <c r="W19" s="12" t="s"/>
      <c r="X19" s="170" t="s"/>
      <c r="Y19" s="170" t="s"/>
      <c r="Z19" s="170" t="s"/>
    </row>
    <row r="20" spans="1:26" ht="16.5">
      <c r="A20" s="20" t="s"/>
      <c r="B20" s="20" t="s"/>
      <c r="C20" s="20" t="s"/>
      <c r="D20" s="20" t="s"/>
      <c r="E20" s="15" t="s"/>
      <c r="F20" s="848" t="s">
        <v>63</v>
      </c>
      <c r="G20" s="16" t="s">
        <v>25</v>
      </c>
      <c r="H20" s="16" t="s">
        <v>39</v>
      </c>
      <c r="I20" s="15" t="s">
        <v>27</v>
      </c>
      <c r="J20" s="17">
        <v>180000</v>
      </c>
      <c r="K20" s="37">
        <v>0.22</v>
      </c>
      <c r="L20" s="17">
        <f>=J20*K20</f>
        <v>39600</v>
      </c>
      <c r="M20" s="19">
        <v>0.65</v>
      </c>
      <c r="N20" s="779">
        <f>=L20*M20</f>
        <v>25740</v>
      </c>
      <c r="O20" s="23" t="s">
        <v>28</v>
      </c>
      <c r="P20" s="24" t="s">
        <v>28</v>
      </c>
      <c r="Q20" s="23" t="s">
        <v>28</v>
      </c>
      <c r="R20" s="24" t="s">
        <v>28</v>
      </c>
      <c r="S20" s="23" t="s">
        <v>28</v>
      </c>
      <c r="T20" s="24" t="s">
        <v>28</v>
      </c>
      <c r="U20" s="12" t="s"/>
      <c r="V20" s="12" t="s"/>
      <c r="W20" s="12" t="s"/>
      <c r="X20" s="170" t="s"/>
      <c r="Y20" s="170" t="s"/>
      <c r="Z20" s="170" t="s"/>
    </row>
    <row r="21" spans="1:26" ht="16.5">
      <c r="A21" s="20" t="s"/>
      <c r="B21" s="20" t="s"/>
      <c r="C21" s="20" t="s"/>
      <c r="D21" s="20" t="s"/>
      <c r="E21" s="38" t="s"/>
      <c r="F21" s="848" t="s">
        <v>64</v>
      </c>
      <c r="G21" s="16" t="s">
        <v>25</v>
      </c>
      <c r="H21" s="16" t="s">
        <v>39</v>
      </c>
      <c r="I21" s="15" t="s">
        <v>27</v>
      </c>
      <c r="J21" s="17">
        <v>260000</v>
      </c>
      <c r="K21" s="37">
        <v>0.2</v>
      </c>
      <c r="L21" s="17">
        <f>=J21*K21</f>
        <v>52000</v>
      </c>
      <c r="M21" s="19">
        <v>0.65</v>
      </c>
      <c r="N21" s="779">
        <f>=L21*M21</f>
        <v>33800</v>
      </c>
      <c r="O21" s="23" t="s">
        <v>28</v>
      </c>
      <c r="P21" s="24" t="s">
        <v>28</v>
      </c>
      <c r="Q21" s="23" t="s">
        <v>28</v>
      </c>
      <c r="R21" s="24" t="s">
        <v>28</v>
      </c>
      <c r="S21" s="23" t="s">
        <v>28</v>
      </c>
      <c r="T21" s="24" t="s">
        <v>28</v>
      </c>
      <c r="U21" s="12" t="s"/>
      <c r="V21" s="12" t="s"/>
      <c r="W21" s="12" t="s"/>
      <c r="X21" s="170" t="s"/>
      <c r="Y21" s="170" t="s"/>
      <c r="Z21" s="170" t="s"/>
    </row>
    <row r="22" spans="1:26" ht="18">
      <c r="A22" s="39" t="s"/>
      <c r="B22" s="40" t="s"/>
      <c r="C22" s="41" t="s"/>
      <c r="D22" s="41" t="s"/>
      <c r="E22" s="42" t="s">
        <v>65</v>
      </c>
      <c r="F22" s="513" t="s">
        <v>65</v>
      </c>
      <c r="G22" s="16" t="s">
        <v>46</v>
      </c>
      <c r="H22" s="44" t="s">
        <v>66</v>
      </c>
      <c r="I22" s="45" t="s">
        <v>27</v>
      </c>
      <c r="J22" s="24">
        <v>3500</v>
      </c>
      <c r="K22" s="21">
        <v>1</v>
      </c>
      <c r="L22" s="46">
        <v>3500</v>
      </c>
      <c r="M22" s="19">
        <v>0.65</v>
      </c>
      <c r="N22" s="781">
        <f>=L22*M22</f>
        <v>2275</v>
      </c>
      <c r="O22" s="47">
        <v>0.83</v>
      </c>
      <c r="P22" s="24">
        <v>35000</v>
      </c>
      <c r="Q22" s="23" t="s">
        <v>48</v>
      </c>
      <c r="R22" s="23" t="s">
        <v>48</v>
      </c>
      <c r="S22" s="23" t="s">
        <v>48</v>
      </c>
      <c r="T22" s="23" t="s">
        <v>48</v>
      </c>
      <c r="U22" s="48" t="s"/>
      <c r="V22" s="48" t="s"/>
      <c r="W22" s="48" t="s"/>
      <c r="X22" s="170" t="s"/>
      <c r="Y22" s="170" t="s"/>
      <c r="Z22" s="170" t="s"/>
    </row>
    <row r="23" spans="1:26" ht="39" customHeight="1">
      <c r="A23" s="49" t="s"/>
      <c r="B23" s="49" t="s"/>
      <c r="C23" s="49" t="s"/>
      <c r="D23" s="49" t="s"/>
      <c r="E23" s="15" t="s">
        <v>67</v>
      </c>
      <c r="F23" s="849" t="s">
        <v>67</v>
      </c>
      <c r="G23" s="50" t="s">
        <v>25</v>
      </c>
      <c r="H23" s="50" t="s">
        <v>39</v>
      </c>
      <c r="I23" s="23" t="s">
        <v>27</v>
      </c>
      <c r="J23" s="24">
        <v>30000</v>
      </c>
      <c r="K23" s="51">
        <v>1</v>
      </c>
      <c r="L23" s="24">
        <v>30000</v>
      </c>
      <c r="M23" s="52">
        <v>0.65</v>
      </c>
      <c r="N23" s="782">
        <v>19500</v>
      </c>
      <c r="O23" s="23" t="s">
        <v>28</v>
      </c>
      <c r="P23" s="24" t="s">
        <v>28</v>
      </c>
      <c r="Q23" s="23" t="s">
        <v>28</v>
      </c>
      <c r="R23" s="24" t="s">
        <v>28</v>
      </c>
      <c r="S23" s="23" t="s">
        <v>28</v>
      </c>
      <c r="T23" s="24" t="s">
        <v>28</v>
      </c>
      <c r="U23" s="773" t="s">
        <v>68</v>
      </c>
      <c r="V23" s="170" t="s"/>
      <c r="W23" s="170" t="s"/>
      <c r="X23" s="170" t="s"/>
      <c r="Y23" s="170" t="s"/>
      <c r="Z23" s="170" t="s"/>
    </row>
    <row r="24" spans="1:26">
      <c r="A24" s="15">
        <v>2</v>
      </c>
      <c r="B24" s="56" t="s">
        <v>69</v>
      </c>
      <c r="C24" s="15" t="s">
        <v>70</v>
      </c>
      <c r="D24" s="15" t="s">
        <v>71</v>
      </c>
      <c r="E24" s="15" t="s"/>
      <c r="F24" s="63" t="s">
        <v>70</v>
      </c>
      <c r="G24" s="15" t="s">
        <v>46</v>
      </c>
      <c r="H24" s="15" t="s">
        <v>72</v>
      </c>
      <c r="I24" s="15" t="s">
        <v>27</v>
      </c>
      <c r="J24" s="17">
        <v>980</v>
      </c>
      <c r="K24" s="57">
        <v>1</v>
      </c>
      <c r="L24" s="17">
        <v>980</v>
      </c>
      <c r="M24" s="19">
        <v>0.45</v>
      </c>
      <c r="N24" s="779">
        <v>441</v>
      </c>
      <c r="O24" s="19">
        <v>0.85</v>
      </c>
      <c r="P24" s="17">
        <f>=J24*12*O24*M24</f>
        <v>4498.2</v>
      </c>
      <c r="Q24" s="19">
        <v>0.7</v>
      </c>
      <c r="R24" s="24">
        <f>=J24*24*Q24*M24</f>
        <v>7408.8</v>
      </c>
      <c r="S24" s="19">
        <v>0.5</v>
      </c>
      <c r="T24" s="24">
        <f>=J24*36*S24*M24</f>
        <v>7938</v>
      </c>
      <c r="U24" s="58" t="s"/>
      <c r="V24" s="58" t="s"/>
      <c r="W24" s="58" t="s"/>
      <c r="X24" s="170" t="s"/>
      <c r="Y24" s="170" t="s"/>
      <c r="Z24" s="170" t="s"/>
    </row>
    <row r="25" spans="1:26">
      <c r="A25" s="15">
        <v>3</v>
      </c>
      <c r="B25" s="59" t="s"/>
      <c r="C25" s="15" t="s">
        <v>73</v>
      </c>
      <c r="D25" s="15" t="s">
        <v>71</v>
      </c>
      <c r="E25" s="15" t="s">
        <v>50</v>
      </c>
      <c r="F25" s="63" t="s"/>
      <c r="G25" s="15" t="s">
        <v>46</v>
      </c>
      <c r="H25" s="15" t="s">
        <v>72</v>
      </c>
      <c r="I25" s="15" t="s">
        <v>27</v>
      </c>
      <c r="J25" s="17">
        <v>0</v>
      </c>
      <c r="K25" s="60">
        <v>1</v>
      </c>
      <c r="L25" s="17">
        <v>0</v>
      </c>
      <c r="M25" s="19">
        <v>0.45</v>
      </c>
      <c r="N25" s="779">
        <v>0</v>
      </c>
      <c r="O25" s="19">
        <v>0.85</v>
      </c>
      <c r="P25" s="17">
        <f>=J25*12*O25*M25</f>
        <v>0</v>
      </c>
      <c r="Q25" s="19">
        <v>0.7</v>
      </c>
      <c r="R25" s="24">
        <f>=J25*24*Q25*M25</f>
        <v>0</v>
      </c>
      <c r="S25" s="19">
        <v>0.5</v>
      </c>
      <c r="T25" s="24">
        <f>=J25*36*S25*M25</f>
        <v>0</v>
      </c>
      <c r="U25" s="58" t="s"/>
      <c r="V25" s="58" t="s"/>
      <c r="W25" s="58" t="s"/>
      <c r="X25" s="170" t="s"/>
      <c r="Y25" s="170" t="s"/>
      <c r="Z25" s="170" t="s"/>
    </row>
    <row r="26" spans="1:26" ht="16.5">
      <c r="A26" s="59" t="s"/>
      <c r="B26" s="59" t="s"/>
      <c r="C26" s="59" t="s"/>
      <c r="D26" s="15" t="s">
        <v>71</v>
      </c>
      <c r="E26" s="15" t="s">
        <v>44</v>
      </c>
      <c r="F26" s="63" t="s"/>
      <c r="G26" s="15" t="s">
        <v>46</v>
      </c>
      <c r="H26" s="15" t="s">
        <v>72</v>
      </c>
      <c r="I26" s="15" t="s">
        <v>27</v>
      </c>
      <c r="J26" s="17">
        <v>60</v>
      </c>
      <c r="K26" s="60">
        <v>1</v>
      </c>
      <c r="L26" s="17">
        <v>60</v>
      </c>
      <c r="M26" s="19">
        <v>0.45</v>
      </c>
      <c r="N26" s="779">
        <v>27</v>
      </c>
      <c r="O26" s="19">
        <v>0.85</v>
      </c>
      <c r="P26" s="17">
        <f>=J26*12*O26*M26</f>
        <v>275.4</v>
      </c>
      <c r="Q26" s="19">
        <v>0.7</v>
      </c>
      <c r="R26" s="24">
        <f>=J26*24*Q26*M26</f>
        <v>453.6</v>
      </c>
      <c r="S26" s="19">
        <v>0.5</v>
      </c>
      <c r="T26" s="24">
        <f>=J26*36*S26*M26</f>
        <v>486</v>
      </c>
      <c r="U26" s="58" t="s"/>
      <c r="V26" s="58" t="s"/>
      <c r="W26" s="58" t="s"/>
      <c r="X26" s="170" t="s"/>
      <c r="Y26" s="170" t="s"/>
      <c r="Z26" s="170" t="s"/>
    </row>
    <row r="27" spans="1:26" ht="16.5">
      <c r="A27" s="59" t="s"/>
      <c r="B27" s="59" t="s"/>
      <c r="C27" s="59" t="s"/>
      <c r="D27" s="15" t="s">
        <v>71</v>
      </c>
      <c r="E27" s="15" t="s">
        <v>74</v>
      </c>
      <c r="F27" s="850" t="s"/>
      <c r="G27" s="15" t="s">
        <v>46</v>
      </c>
      <c r="H27" s="15" t="s">
        <v>72</v>
      </c>
      <c r="I27" s="15" t="s">
        <v>27</v>
      </c>
      <c r="J27" s="17">
        <v>180</v>
      </c>
      <c r="K27" s="62">
        <v>1</v>
      </c>
      <c r="L27" s="17">
        <v>180</v>
      </c>
      <c r="M27" s="19">
        <v>0.45</v>
      </c>
      <c r="N27" s="779">
        <v>81</v>
      </c>
      <c r="O27" s="19">
        <v>0.85</v>
      </c>
      <c r="P27" s="17">
        <f>=J27*12*O27*M27</f>
        <v>826.2</v>
      </c>
      <c r="Q27" s="19">
        <v>0.7</v>
      </c>
      <c r="R27" s="24">
        <f>=J27*24*Q27*M27</f>
        <v>1360.8</v>
      </c>
      <c r="S27" s="19">
        <v>0.5</v>
      </c>
      <c r="T27" s="24">
        <f>=J27*36*S27*M27</f>
        <v>1458</v>
      </c>
      <c r="U27" s="58" t="s"/>
      <c r="V27" s="58" t="s"/>
      <c r="W27" s="58" t="s"/>
      <c r="X27" s="170" t="s"/>
      <c r="Y27" s="170" t="s"/>
      <c r="Z27" s="170" t="s"/>
    </row>
    <row r="28" spans="1:26" ht="16.5">
      <c r="A28" s="15">
        <v>4</v>
      </c>
      <c r="B28" s="63" t="s">
        <v>75</v>
      </c>
      <c r="C28" s="15" t="s">
        <v>76</v>
      </c>
      <c r="D28" s="15" t="s">
        <v>71</v>
      </c>
      <c r="E28" s="15" t="s">
        <v>50</v>
      </c>
      <c r="F28" s="63" t="s">
        <v>77</v>
      </c>
      <c r="G28" s="15" t="s">
        <v>46</v>
      </c>
      <c r="H28" s="15" t="s">
        <v>66</v>
      </c>
      <c r="I28" s="15" t="s">
        <v>27</v>
      </c>
      <c r="J28" s="17">
        <v>99</v>
      </c>
      <c r="K28" s="37">
        <v>0.8</v>
      </c>
      <c r="L28" s="17">
        <f>=J28*K28</f>
        <v>79.2</v>
      </c>
      <c r="M28" s="19">
        <v>0.45</v>
      </c>
      <c r="N28" s="779">
        <f>=L28*M28</f>
        <v>35.64</v>
      </c>
      <c r="O28" s="19">
        <v>0.85</v>
      </c>
      <c r="P28" s="17">
        <f>=J28*M28*K28*12</f>
        <v>427.68</v>
      </c>
      <c r="Q28" s="19">
        <v>0.7</v>
      </c>
      <c r="R28" s="17">
        <f>=J28*M28*Q28*24</f>
        <v>748.44</v>
      </c>
      <c r="S28" s="19">
        <v>0.5</v>
      </c>
      <c r="T28" s="17">
        <f>=J28*M28*S28*36</f>
        <v>801.9</v>
      </c>
      <c r="U28" s="58" t="s"/>
      <c r="V28" s="58" t="s"/>
      <c r="W28" s="58" t="s"/>
      <c r="X28" s="170" t="s"/>
      <c r="Y28" s="170" t="s"/>
      <c r="Z28" s="170" t="s"/>
    </row>
    <row r="29" spans="1:26" ht="16.5">
      <c r="A29" s="64" t="s"/>
      <c r="B29" s="59" t="s"/>
      <c r="C29" s="15" t="s"/>
      <c r="D29" s="15" t="s">
        <v>71</v>
      </c>
      <c r="E29" s="15" t="s">
        <v>78</v>
      </c>
      <c r="F29" s="15" t="s"/>
      <c r="G29" s="15" t="s">
        <v>46</v>
      </c>
      <c r="H29" s="15" t="s">
        <v>66</v>
      </c>
      <c r="I29" s="15" t="s">
        <v>27</v>
      </c>
      <c r="J29" s="17">
        <v>3880</v>
      </c>
      <c r="K29" s="65">
        <v>0.8</v>
      </c>
      <c r="L29" s="17">
        <f>=J29*K29</f>
        <v>3104</v>
      </c>
      <c r="M29" s="19">
        <v>0.45</v>
      </c>
      <c r="N29" s="781">
        <f>=L29*M29</f>
        <v>1396.8</v>
      </c>
      <c r="O29" s="19">
        <v>0.85</v>
      </c>
      <c r="P29" s="17">
        <f>=J29*M29*K29*12</f>
        <v>16761.6</v>
      </c>
      <c r="Q29" s="19">
        <v>0.7</v>
      </c>
      <c r="R29" s="17">
        <f>=J29*M29*Q29*24</f>
        <v>29332.8</v>
      </c>
      <c r="S29" s="19">
        <v>0.5</v>
      </c>
      <c r="T29" s="17">
        <f>=J29*M29*S29*36</f>
        <v>31428</v>
      </c>
      <c r="U29" s="58" t="s"/>
      <c r="V29" s="58" t="s"/>
      <c r="W29" s="58" t="s"/>
      <c r="X29" s="170" t="s"/>
      <c r="Y29" s="170" t="s"/>
      <c r="Z29" s="170" t="s"/>
    </row>
    <row r="30" spans="1:26" ht="16.5">
      <c r="A30" s="64" t="s"/>
      <c r="B30" s="59" t="s"/>
      <c r="C30" s="15" t="s"/>
      <c r="D30" s="15" t="s">
        <v>71</v>
      </c>
      <c r="E30" s="15" t="s">
        <v>44</v>
      </c>
      <c r="F30" s="15" t="s"/>
      <c r="G30" s="15" t="s">
        <v>46</v>
      </c>
      <c r="H30" s="15" t="s">
        <v>66</v>
      </c>
      <c r="I30" s="15" t="s">
        <v>27</v>
      </c>
      <c r="J30" s="17">
        <v>9800</v>
      </c>
      <c r="K30" s="65">
        <v>0.8</v>
      </c>
      <c r="L30" s="17">
        <f>=J30*K30</f>
        <v>7840</v>
      </c>
      <c r="M30" s="19">
        <v>0.45</v>
      </c>
      <c r="N30" s="781">
        <f>=L30*M30</f>
        <v>3528</v>
      </c>
      <c r="O30" s="19">
        <v>0.85</v>
      </c>
      <c r="P30" s="17">
        <f>=J30*M30*K30*12</f>
        <v>42336</v>
      </c>
      <c r="Q30" s="19">
        <v>0.7</v>
      </c>
      <c r="R30" s="17">
        <f>=J30*M30*Q30*24</f>
        <v>74088</v>
      </c>
      <c r="S30" s="19">
        <v>0.5</v>
      </c>
      <c r="T30" s="17">
        <f>=J30*M30*S30*36</f>
        <v>79380</v>
      </c>
      <c r="U30" s="58" t="s"/>
      <c r="V30" s="58" t="s"/>
      <c r="W30" s="58" t="s"/>
      <c r="X30" s="170" t="s"/>
      <c r="Y30" s="170" t="s"/>
      <c r="Z30" s="170" t="s"/>
    </row>
    <row r="31" spans="1:26" ht="16.5">
      <c r="A31" s="64" t="s"/>
      <c r="B31" s="59" t="s"/>
      <c r="C31" s="15" t="s"/>
      <c r="D31" s="15" t="s">
        <v>71</v>
      </c>
      <c r="E31" s="15" t="s">
        <v>74</v>
      </c>
      <c r="F31" s="15" t="s"/>
      <c r="G31" s="15" t="s">
        <v>46</v>
      </c>
      <c r="H31" s="15" t="s">
        <v>66</v>
      </c>
      <c r="I31" s="15" t="s">
        <v>27</v>
      </c>
      <c r="J31" s="17">
        <v>29800</v>
      </c>
      <c r="K31" s="65">
        <v>0.8</v>
      </c>
      <c r="L31" s="17">
        <f>=J31*K31</f>
        <v>23840</v>
      </c>
      <c r="M31" s="19">
        <v>0.45</v>
      </c>
      <c r="N31" s="781">
        <f>=L31*M31</f>
        <v>10728</v>
      </c>
      <c r="O31" s="19">
        <v>0.85</v>
      </c>
      <c r="P31" s="17">
        <f>=J31*M31*K31*12</f>
        <v>128736</v>
      </c>
      <c r="Q31" s="19">
        <v>0.7</v>
      </c>
      <c r="R31" s="17">
        <f>=J31*M31*Q31*24</f>
        <v>225288</v>
      </c>
      <c r="S31" s="19">
        <v>0.5</v>
      </c>
      <c r="T31" s="17">
        <f>=J31*M31*S31*36</f>
        <v>241380</v>
      </c>
      <c r="U31" s="58" t="s"/>
      <c r="V31" s="58" t="s"/>
      <c r="W31" s="58" t="s"/>
      <c r="X31" s="170" t="s"/>
      <c r="Y31" s="170" t="s"/>
      <c r="Z31" s="170" t="s"/>
    </row>
    <row r="32" spans="1:26" ht="16.5">
      <c r="A32" s="64" t="s"/>
      <c r="B32" s="59" t="s"/>
      <c r="C32" s="15" t="s"/>
      <c r="D32" s="15" t="s">
        <v>71</v>
      </c>
      <c r="E32" s="15" t="s">
        <v>78</v>
      </c>
      <c r="F32" s="63" t="s">
        <v>79</v>
      </c>
      <c r="G32" s="15" t="s">
        <v>46</v>
      </c>
      <c r="H32" s="15" t="s">
        <v>72</v>
      </c>
      <c r="I32" s="15" t="s">
        <v>27</v>
      </c>
      <c r="J32" s="17">
        <v>600</v>
      </c>
      <c r="K32" s="65">
        <v>0.8</v>
      </c>
      <c r="L32" s="17">
        <f>=J32*K32</f>
        <v>480</v>
      </c>
      <c r="M32" s="19">
        <v>0.45</v>
      </c>
      <c r="N32" s="781">
        <f>=L32*M32</f>
        <v>216</v>
      </c>
      <c r="O32" s="19">
        <v>0.85</v>
      </c>
      <c r="P32" s="17">
        <f>=J32*M32*K32*12</f>
        <v>2592</v>
      </c>
      <c r="Q32" s="19">
        <v>0.7</v>
      </c>
      <c r="R32" s="17">
        <f>=J32*M32*Q32*24</f>
        <v>4536</v>
      </c>
      <c r="S32" s="19">
        <v>0.5</v>
      </c>
      <c r="T32" s="17">
        <f>=J32*M32*S32*36</f>
        <v>4860</v>
      </c>
      <c r="U32" s="58" t="s"/>
      <c r="V32" s="58" t="s"/>
      <c r="W32" s="58" t="s"/>
      <c r="X32" s="170" t="s"/>
      <c r="Y32" s="170" t="s"/>
      <c r="Z32" s="170" t="s"/>
    </row>
    <row r="33" spans="1:26" ht="16.5">
      <c r="A33" s="64" t="s"/>
      <c r="B33" s="59" t="s"/>
      <c r="C33" s="15" t="s"/>
      <c r="D33" s="15" t="s">
        <v>71</v>
      </c>
      <c r="E33" s="15" t="s">
        <v>44</v>
      </c>
      <c r="F33" s="15" t="s"/>
      <c r="G33" s="15" t="s">
        <v>46</v>
      </c>
      <c r="H33" s="15" t="s">
        <v>72</v>
      </c>
      <c r="I33" s="15" t="s">
        <v>27</v>
      </c>
      <c r="J33" s="17">
        <v>1000</v>
      </c>
      <c r="K33" s="65">
        <v>0.8</v>
      </c>
      <c r="L33" s="17">
        <f>=J33*K33</f>
        <v>800</v>
      </c>
      <c r="M33" s="19">
        <v>0.45</v>
      </c>
      <c r="N33" s="781">
        <f>=L33*M33</f>
        <v>360</v>
      </c>
      <c r="O33" s="19">
        <v>0.85</v>
      </c>
      <c r="P33" s="17">
        <f>=J33*M33*K33*12</f>
        <v>4320</v>
      </c>
      <c r="Q33" s="19">
        <v>0.7</v>
      </c>
      <c r="R33" s="17">
        <f>=J33*M33*Q33*24</f>
        <v>7560</v>
      </c>
      <c r="S33" s="19">
        <v>0.5</v>
      </c>
      <c r="T33" s="17">
        <f>=J33*M33*S33*36</f>
        <v>8100</v>
      </c>
      <c r="U33" s="58" t="s"/>
      <c r="V33" s="58" t="s"/>
      <c r="W33" s="58" t="s"/>
      <c r="X33" s="170" t="s"/>
      <c r="Y33" s="170" t="s"/>
      <c r="Z33" s="170" t="s"/>
    </row>
    <row r="34" spans="1:26" ht="16.5">
      <c r="A34" s="64" t="s"/>
      <c r="B34" s="59" t="s"/>
      <c r="C34" s="15" t="s"/>
      <c r="D34" s="15" t="s">
        <v>71</v>
      </c>
      <c r="E34" s="15" t="s">
        <v>74</v>
      </c>
      <c r="F34" s="15" t="s"/>
      <c r="G34" s="15" t="s">
        <v>46</v>
      </c>
      <c r="H34" s="15" t="s">
        <v>72</v>
      </c>
      <c r="I34" s="15" t="s">
        <v>27</v>
      </c>
      <c r="J34" s="17">
        <v>2000</v>
      </c>
      <c r="K34" s="65">
        <v>0.8</v>
      </c>
      <c r="L34" s="17">
        <f>=J34*K34</f>
        <v>1600</v>
      </c>
      <c r="M34" s="19">
        <v>0.45</v>
      </c>
      <c r="N34" s="781">
        <f>=L34*M34</f>
        <v>720</v>
      </c>
      <c r="O34" s="19">
        <v>0.85</v>
      </c>
      <c r="P34" s="17">
        <f>=J34*M34*K34*12</f>
        <v>8640</v>
      </c>
      <c r="Q34" s="19">
        <v>0.7</v>
      </c>
      <c r="R34" s="17">
        <f>=J34*M34*Q34*24</f>
        <v>15120</v>
      </c>
      <c r="S34" s="19">
        <v>0.5</v>
      </c>
      <c r="T34" s="17">
        <f>=J34*M34*S34*36</f>
        <v>16200</v>
      </c>
      <c r="U34" s="58" t="s"/>
      <c r="V34" s="58" t="s"/>
      <c r="W34" s="58" t="s"/>
      <c r="X34" s="170" t="s"/>
      <c r="Y34" s="170" t="s"/>
      <c r="Z34" s="170" t="s"/>
    </row>
    <row r="35" spans="1:26" ht="16.5">
      <c r="A35" s="64" t="s"/>
      <c r="B35" s="59" t="s"/>
      <c r="C35" s="15" t="s"/>
      <c r="D35" s="15" t="s">
        <v>71</v>
      </c>
      <c r="E35" s="15" t="s">
        <v>78</v>
      </c>
      <c r="F35" s="63" t="s">
        <v>80</v>
      </c>
      <c r="G35" s="15" t="s">
        <v>46</v>
      </c>
      <c r="H35" s="15" t="s">
        <v>72</v>
      </c>
      <c r="I35" s="15" t="s">
        <v>27</v>
      </c>
      <c r="J35" s="17">
        <v>70</v>
      </c>
      <c r="K35" s="65">
        <v>0.8</v>
      </c>
      <c r="L35" s="17">
        <f>=J35*K35</f>
        <v>56</v>
      </c>
      <c r="M35" s="19">
        <v>0.45</v>
      </c>
      <c r="N35" s="781">
        <f>=L35*M35</f>
        <v>25.2</v>
      </c>
      <c r="O35" s="19">
        <v>0.85</v>
      </c>
      <c r="P35" s="17">
        <f>=J35*M35*K35*12</f>
        <v>302.4</v>
      </c>
      <c r="Q35" s="19">
        <v>0.7</v>
      </c>
      <c r="R35" s="17">
        <f>=J35*M35*Q35*24</f>
        <v>529.2</v>
      </c>
      <c r="S35" s="19">
        <v>0.5</v>
      </c>
      <c r="T35" s="17">
        <f>=J35*M35*S35*36</f>
        <v>567</v>
      </c>
      <c r="U35" s="58" t="s"/>
      <c r="V35" s="58" t="s"/>
      <c r="W35" s="58" t="s"/>
      <c r="X35" s="170" t="s"/>
      <c r="Y35" s="170" t="s"/>
      <c r="Z35" s="170" t="s"/>
    </row>
    <row r="36" spans="1:26" ht="16.5">
      <c r="A36" s="64" t="s"/>
      <c r="B36" s="59" t="s"/>
      <c r="C36" s="15" t="s"/>
      <c r="D36" s="15" t="s">
        <v>71</v>
      </c>
      <c r="E36" s="15" t="s">
        <v>44</v>
      </c>
      <c r="F36" s="15" t="s"/>
      <c r="G36" s="15" t="s">
        <v>46</v>
      </c>
      <c r="H36" s="15" t="s">
        <v>72</v>
      </c>
      <c r="I36" s="15" t="s">
        <v>27</v>
      </c>
      <c r="J36" s="17">
        <v>70</v>
      </c>
      <c r="K36" s="65">
        <v>0.8</v>
      </c>
      <c r="L36" s="17">
        <f>=J36*K36</f>
        <v>56</v>
      </c>
      <c r="M36" s="19">
        <v>0.45</v>
      </c>
      <c r="N36" s="781">
        <f>=L36*M36</f>
        <v>25.2</v>
      </c>
      <c r="O36" s="19">
        <v>0.85</v>
      </c>
      <c r="P36" s="17">
        <f>=J36*M36*K36*12</f>
        <v>302.4</v>
      </c>
      <c r="Q36" s="19">
        <v>0.7</v>
      </c>
      <c r="R36" s="17">
        <f>=J36*M36*Q36*24</f>
        <v>529.2</v>
      </c>
      <c r="S36" s="19">
        <v>0.5</v>
      </c>
      <c r="T36" s="17">
        <f>=J36*M36*S36*36</f>
        <v>567</v>
      </c>
      <c r="U36" s="58" t="s"/>
      <c r="V36" s="58" t="s"/>
      <c r="W36" s="58" t="s"/>
      <c r="X36" s="170" t="s"/>
      <c r="Y36" s="170" t="s"/>
      <c r="Z36" s="170" t="s"/>
    </row>
    <row r="37" spans="1:26" ht="16.5">
      <c r="A37" s="64" t="s"/>
      <c r="B37" s="59" t="s"/>
      <c r="C37" s="15" t="s"/>
      <c r="D37" s="15" t="s">
        <v>71</v>
      </c>
      <c r="E37" s="15" t="s">
        <v>74</v>
      </c>
      <c r="F37" s="15" t="s"/>
      <c r="G37" s="15" t="s">
        <v>46</v>
      </c>
      <c r="H37" s="15" t="s">
        <v>72</v>
      </c>
      <c r="I37" s="15" t="s">
        <v>27</v>
      </c>
      <c r="J37" s="17">
        <v>70</v>
      </c>
      <c r="K37" s="65">
        <v>0.8</v>
      </c>
      <c r="L37" s="17">
        <f>=J37*K37</f>
        <v>56</v>
      </c>
      <c r="M37" s="19">
        <v>0.45</v>
      </c>
      <c r="N37" s="781">
        <f>=L37*M37</f>
        <v>25.2</v>
      </c>
      <c r="O37" s="19">
        <v>0.85</v>
      </c>
      <c r="P37" s="17">
        <f>=J37*M37*K37*12</f>
        <v>302.4</v>
      </c>
      <c r="Q37" s="19">
        <v>0.7</v>
      </c>
      <c r="R37" s="17">
        <f>=J37*M37*Q37*24</f>
        <v>529.2</v>
      </c>
      <c r="S37" s="19">
        <v>0.5</v>
      </c>
      <c r="T37" s="17">
        <f>=J37*M37*S37*36</f>
        <v>567</v>
      </c>
      <c r="U37" s="58" t="s"/>
      <c r="V37" s="58" t="s"/>
      <c r="W37" s="58" t="s"/>
      <c r="X37" s="170" t="s"/>
      <c r="Y37" s="170" t="s"/>
      <c r="Z37" s="170" t="s"/>
    </row>
    <row r="38" spans="1:26" ht="42" customHeight="1">
      <c r="A38" s="64" t="s"/>
      <c r="B38" s="59" t="s"/>
      <c r="C38" s="15" t="s"/>
      <c r="D38" s="15" t="s">
        <v>71</v>
      </c>
      <c r="E38" s="15" t="s">
        <v>78</v>
      </c>
      <c r="F38" s="526" t="s">
        <v>81</v>
      </c>
      <c r="G38" s="66" t="s">
        <v>46</v>
      </c>
      <c r="H38" s="66" t="s">
        <v>82</v>
      </c>
      <c r="I38" s="66" t="s">
        <v>27</v>
      </c>
      <c r="J38" s="67">
        <v>1000</v>
      </c>
      <c r="K38" s="65">
        <v>0.8</v>
      </c>
      <c r="L38" s="17">
        <f>=J38*K38</f>
        <v>800</v>
      </c>
      <c r="M38" s="68">
        <v>0.45</v>
      </c>
      <c r="N38" s="781">
        <f>=L38*M38</f>
        <v>360</v>
      </c>
      <c r="O38" s="68">
        <v>0.85</v>
      </c>
      <c r="P38" s="17">
        <f>=J38*M38*K38*12</f>
        <v>4320</v>
      </c>
      <c r="Q38" s="68">
        <v>0.7</v>
      </c>
      <c r="R38" s="17">
        <f>=J38*M38*Q38*24</f>
        <v>7560</v>
      </c>
      <c r="S38" s="68">
        <v>0.5</v>
      </c>
      <c r="T38" s="17">
        <f>=J38*M38*S38*36</f>
        <v>8100</v>
      </c>
      <c r="U38" s="58" t="s"/>
      <c r="V38" s="58" t="s"/>
      <c r="W38" s="58" t="s"/>
      <c r="X38" s="170" t="s"/>
      <c r="Y38" s="170" t="s"/>
      <c r="Z38" s="170" t="s"/>
    </row>
    <row r="39" spans="1:26" ht="42" customHeight="1">
      <c r="A39" s="64" t="s"/>
      <c r="B39" s="59" t="s"/>
      <c r="C39" s="15" t="s"/>
      <c r="D39" s="15" t="s">
        <v>71</v>
      </c>
      <c r="E39" s="15" t="s">
        <v>44</v>
      </c>
      <c r="F39" s="15" t="s"/>
      <c r="G39" s="66" t="s">
        <v>46</v>
      </c>
      <c r="H39" s="66" t="s">
        <v>82</v>
      </c>
      <c r="I39" s="66" t="s">
        <v>27</v>
      </c>
      <c r="J39" s="67">
        <v>2000</v>
      </c>
      <c r="K39" s="65">
        <v>0.8</v>
      </c>
      <c r="L39" s="17">
        <f>=J39*K39</f>
        <v>1600</v>
      </c>
      <c r="M39" s="68">
        <v>0.45</v>
      </c>
      <c r="N39" s="781">
        <f>=L39*M39</f>
        <v>720</v>
      </c>
      <c r="O39" s="68">
        <v>0.85</v>
      </c>
      <c r="P39" s="17">
        <f>=J39*M39*K39*12</f>
        <v>8640</v>
      </c>
      <c r="Q39" s="68">
        <v>0.7</v>
      </c>
      <c r="R39" s="17">
        <f>=J39*M39*Q39*24</f>
        <v>15120</v>
      </c>
      <c r="S39" s="68">
        <v>0.5</v>
      </c>
      <c r="T39" s="17">
        <f>=J39*M39*S39*36</f>
        <v>16200</v>
      </c>
      <c r="U39" s="58" t="s"/>
      <c r="V39" s="58" t="s"/>
      <c r="W39" s="58" t="s"/>
      <c r="X39" s="170" t="s"/>
      <c r="Y39" s="170" t="s"/>
      <c r="Z39" s="170" t="s"/>
    </row>
    <row r="40" spans="1:26" ht="42" customHeight="1">
      <c r="A40" s="64" t="s"/>
      <c r="B40" s="59" t="s"/>
      <c r="C40" s="15" t="s"/>
      <c r="D40" s="15" t="s">
        <v>71</v>
      </c>
      <c r="E40" s="15" t="s">
        <v>74</v>
      </c>
      <c r="F40" s="15" t="s"/>
      <c r="G40" s="66" t="s">
        <v>46</v>
      </c>
      <c r="H40" s="66" t="s">
        <v>82</v>
      </c>
      <c r="I40" s="66" t="s">
        <v>27</v>
      </c>
      <c r="J40" s="67">
        <v>2000</v>
      </c>
      <c r="K40" s="65">
        <v>0.8</v>
      </c>
      <c r="L40" s="17">
        <f>=J40*K40</f>
        <v>1600</v>
      </c>
      <c r="M40" s="68">
        <v>0.45</v>
      </c>
      <c r="N40" s="781">
        <f>=L40*M40</f>
        <v>720</v>
      </c>
      <c r="O40" s="68">
        <v>0.85</v>
      </c>
      <c r="P40" s="17">
        <f>=J40*M40*K40*12</f>
        <v>8640</v>
      </c>
      <c r="Q40" s="68">
        <v>0.7</v>
      </c>
      <c r="R40" s="17">
        <f>=J40*M40*Q40*24</f>
        <v>15120</v>
      </c>
      <c r="S40" s="68">
        <v>0.5</v>
      </c>
      <c r="T40" s="17">
        <f>=J40*M40*S40*36</f>
        <v>16200</v>
      </c>
      <c r="U40" s="58" t="s"/>
      <c r="V40" s="58" t="s"/>
      <c r="W40" s="58" t="s"/>
      <c r="X40" s="170" t="s"/>
      <c r="Y40" s="170" t="s"/>
      <c r="Z40" s="170" t="s"/>
    </row>
    <row r="41" spans="1:26" ht="27.75" customHeight="1">
      <c r="A41" s="15">
        <v>5</v>
      </c>
      <c r="B41" s="56" t="s">
        <v>83</v>
      </c>
      <c r="C41" s="15" t="s">
        <v>881</v>
      </c>
      <c r="D41" s="15" t="s">
        <v>71</v>
      </c>
      <c r="E41" s="15" t="s">
        <v>84</v>
      </c>
      <c r="F41" s="63" t="s">
        <v>85</v>
      </c>
      <c r="G41" s="15" t="s">
        <v>46</v>
      </c>
      <c r="H41" s="15" t="s">
        <v>72</v>
      </c>
      <c r="I41" s="15" t="s">
        <v>27</v>
      </c>
      <c r="J41" s="17">
        <v>50</v>
      </c>
      <c r="K41" s="21">
        <v>1</v>
      </c>
      <c r="L41" s="17">
        <f>=J41*K41</f>
        <v>50</v>
      </c>
      <c r="M41" s="19">
        <v>0.45</v>
      </c>
      <c r="N41" s="781">
        <f>=J41*M41</f>
        <v>22.5</v>
      </c>
      <c r="O41" s="19">
        <v>0.85</v>
      </c>
      <c r="P41" s="24">
        <f>=J41*M41*O41*12</f>
        <v>229.5</v>
      </c>
      <c r="Q41" s="19">
        <v>0.7</v>
      </c>
      <c r="R41" s="24">
        <f>=J41*M41*Q41*24</f>
        <v>378</v>
      </c>
      <c r="S41" s="19">
        <v>0.5</v>
      </c>
      <c r="T41" s="24">
        <f>=J41*M41*S41*36</f>
        <v>405</v>
      </c>
      <c r="U41" s="774" t="s">
        <v>86</v>
      </c>
      <c r="V41" s="170" t="s"/>
      <c r="W41" s="170" t="s"/>
      <c r="X41" s="170" t="s"/>
      <c r="Y41" s="170" t="s"/>
      <c r="Z41" s="170" t="s"/>
    </row>
    <row r="42" spans="1:26" ht="27.75" customHeight="1">
      <c r="A42" s="59" t="s"/>
      <c r="B42" s="59" t="s"/>
      <c r="C42" s="59" t="s"/>
      <c r="D42" s="15" t="s">
        <v>71</v>
      </c>
      <c r="E42" s="59" t="s"/>
      <c r="F42" s="63" t="s">
        <v>87</v>
      </c>
      <c r="G42" s="15" t="s">
        <v>46</v>
      </c>
      <c r="H42" s="15" t="s">
        <v>88</v>
      </c>
      <c r="I42" s="15" t="s">
        <v>27</v>
      </c>
      <c r="J42" s="17">
        <v>50</v>
      </c>
      <c r="K42" s="21">
        <v>1</v>
      </c>
      <c r="L42" s="17">
        <f>=J42*K42</f>
        <v>50</v>
      </c>
      <c r="M42" s="19">
        <v>0.45</v>
      </c>
      <c r="N42" s="781">
        <f>=J42*M42</f>
        <v>22.5</v>
      </c>
      <c r="O42" s="19">
        <v>0.85</v>
      </c>
      <c r="P42" s="24">
        <f>=J42*M42*O42*12</f>
        <v>229.5</v>
      </c>
      <c r="Q42" s="19">
        <v>0.7</v>
      </c>
      <c r="R42" s="24">
        <f>=J42*M42*Q42*24</f>
        <v>378</v>
      </c>
      <c r="S42" s="19">
        <v>0.5</v>
      </c>
      <c r="T42" s="24">
        <f>=J42*M42*S42*36</f>
        <v>405</v>
      </c>
      <c r="U42" s="170" t="s"/>
      <c r="V42" s="170" t="s"/>
      <c r="W42" s="170" t="s"/>
      <c r="X42" s="170" t="s"/>
      <c r="Y42" s="170" t="s"/>
      <c r="Z42" s="170" t="s"/>
    </row>
    <row r="43" spans="1:26" ht="28.5" customHeight="1">
      <c r="A43" s="59" t="s"/>
      <c r="B43" s="59" t="s"/>
      <c r="C43" s="59" t="s"/>
      <c r="D43" s="15" t="s">
        <v>71</v>
      </c>
      <c r="E43" s="59" t="s"/>
      <c r="F43" s="63" t="s">
        <v>89</v>
      </c>
      <c r="G43" s="15" t="s">
        <v>46</v>
      </c>
      <c r="H43" s="15" t="s">
        <v>66</v>
      </c>
      <c r="I43" s="15" t="s">
        <v>27</v>
      </c>
      <c r="J43" s="17">
        <v>2800</v>
      </c>
      <c r="K43" s="21">
        <v>1</v>
      </c>
      <c r="L43" s="17">
        <f>=J43*K43</f>
        <v>2800</v>
      </c>
      <c r="M43" s="19">
        <v>0.45</v>
      </c>
      <c r="N43" s="781">
        <f>=J43*M43</f>
        <v>1260</v>
      </c>
      <c r="O43" s="19">
        <v>0.85</v>
      </c>
      <c r="P43" s="24">
        <f>=J43*M43*O43*12</f>
        <v>12852</v>
      </c>
      <c r="Q43" s="19">
        <v>0.7</v>
      </c>
      <c r="R43" s="24">
        <f>=J43*M43*Q43*24</f>
        <v>21168</v>
      </c>
      <c r="S43" s="19">
        <v>0.5</v>
      </c>
      <c r="T43" s="24">
        <f>=J43*M43*S43*36</f>
        <v>22680</v>
      </c>
      <c r="U43" s="170" t="s"/>
      <c r="V43" s="170" t="s"/>
      <c r="W43" s="170" t="s"/>
      <c r="X43" s="170" t="s"/>
      <c r="Y43" s="170" t="s"/>
      <c r="Z43" s="170" t="s"/>
    </row>
    <row r="44" spans="1:26" ht="28.5" customHeight="1">
      <c r="A44" s="15" t="s"/>
      <c r="B44" s="63" t="s"/>
      <c r="C44" s="15" t="s"/>
      <c r="D44" s="15" t="s">
        <v>71</v>
      </c>
      <c r="E44" s="59" t="s"/>
      <c r="F44" s="63" t="s">
        <v>90</v>
      </c>
      <c r="G44" s="15" t="s">
        <v>46</v>
      </c>
      <c r="H44" s="15" t="s">
        <v>66</v>
      </c>
      <c r="I44" s="15" t="s">
        <v>27</v>
      </c>
      <c r="J44" s="17">
        <v>9600</v>
      </c>
      <c r="K44" s="57">
        <v>1</v>
      </c>
      <c r="L44" s="17">
        <f>=J44*K44</f>
        <v>9600</v>
      </c>
      <c r="M44" s="19">
        <v>0.45</v>
      </c>
      <c r="N44" s="781">
        <f>=J44*M44</f>
        <v>4320</v>
      </c>
      <c r="O44" s="19">
        <v>0.85</v>
      </c>
      <c r="P44" s="24">
        <f>=J44*M44*O44*12</f>
        <v>44064</v>
      </c>
      <c r="Q44" s="19">
        <v>0.7</v>
      </c>
      <c r="R44" s="24">
        <f>=J44*M44*Q44*24</f>
        <v>72576</v>
      </c>
      <c r="S44" s="19">
        <v>0.5</v>
      </c>
      <c r="T44" s="24">
        <f>=J44*M44*S44*36</f>
        <v>77760</v>
      </c>
      <c r="U44" s="170" t="s"/>
      <c r="V44" s="170" t="s"/>
      <c r="W44" s="170" t="s"/>
      <c r="X44" s="170" t="s"/>
      <c r="Y44" s="170" t="s"/>
      <c r="Z44" s="170" t="s"/>
    </row>
    <row r="45" spans="1:26" ht="28.5" customHeight="1">
      <c r="A45" s="15" t="s"/>
      <c r="B45" s="63" t="s"/>
      <c r="C45" s="15" t="s"/>
      <c r="D45" s="15" t="s">
        <v>71</v>
      </c>
      <c r="E45" s="59" t="s"/>
      <c r="F45" s="63" t="s">
        <v>91</v>
      </c>
      <c r="G45" s="15" t="s">
        <v>46</v>
      </c>
      <c r="H45" s="15" t="s">
        <v>72</v>
      </c>
      <c r="I45" s="15" t="s">
        <v>27</v>
      </c>
      <c r="J45" s="24">
        <v>2000</v>
      </c>
      <c r="K45" s="57">
        <v>1</v>
      </c>
      <c r="L45" s="17">
        <f>=J45*K45</f>
        <v>2000</v>
      </c>
      <c r="M45" s="19">
        <v>0.45</v>
      </c>
      <c r="N45" s="781">
        <f>=J45*M45</f>
        <v>900</v>
      </c>
      <c r="O45" s="19">
        <v>0.85</v>
      </c>
      <c r="P45" s="24">
        <f>=J45*M45*O45*12</f>
        <v>9180</v>
      </c>
      <c r="Q45" s="19">
        <v>0.7</v>
      </c>
      <c r="R45" s="24">
        <f>=J45*M45*Q45*24</f>
        <v>15120</v>
      </c>
      <c r="S45" s="19">
        <v>0.5</v>
      </c>
      <c r="T45" s="24">
        <f>=J45*M45*S45*36</f>
        <v>16200</v>
      </c>
      <c r="U45" s="170" t="s"/>
      <c r="V45" s="170" t="s"/>
      <c r="W45" s="170" t="s"/>
      <c r="X45" s="170" t="s"/>
      <c r="Y45" s="170" t="s"/>
      <c r="Z45" s="170" t="s"/>
    </row>
    <row r="46" spans="1:26" ht="28.5" customHeight="1">
      <c r="A46" s="15" t="s"/>
      <c r="B46" s="63" t="s"/>
      <c r="C46" s="15" t="s"/>
      <c r="D46" s="15" t="s">
        <v>71</v>
      </c>
      <c r="E46" s="59" t="s"/>
      <c r="F46" s="63" t="s">
        <v>92</v>
      </c>
      <c r="G46" s="15" t="s">
        <v>46</v>
      </c>
      <c r="H46" s="15" t="s">
        <v>93</v>
      </c>
      <c r="I46" s="15" t="s">
        <v>27</v>
      </c>
      <c r="J46" s="17">
        <v>50</v>
      </c>
      <c r="K46" s="57">
        <v>1</v>
      </c>
      <c r="L46" s="17">
        <f>=J46*K46</f>
        <v>50</v>
      </c>
      <c r="M46" s="19">
        <v>0.45</v>
      </c>
      <c r="N46" s="781">
        <f>=J46*M46</f>
        <v>22.5</v>
      </c>
      <c r="O46" s="19">
        <v>0.85</v>
      </c>
      <c r="P46" s="24">
        <f>=J46*M46*O46*12</f>
        <v>229.5</v>
      </c>
      <c r="Q46" s="19">
        <v>0.7</v>
      </c>
      <c r="R46" s="24">
        <f>=J46*M46*Q46*24</f>
        <v>378</v>
      </c>
      <c r="S46" s="19">
        <v>0.5</v>
      </c>
      <c r="T46" s="24">
        <f>=J46*M46*S46*36</f>
        <v>405</v>
      </c>
      <c r="U46" s="170" t="s"/>
      <c r="V46" s="170" t="s"/>
      <c r="W46" s="170" t="s"/>
      <c r="X46" s="170" t="s"/>
      <c r="Y46" s="170" t="s"/>
      <c r="Z46" s="170" t="s"/>
    </row>
    <row r="47" spans="1:26" ht="28.5" customHeight="1">
      <c r="A47" s="59" t="s"/>
      <c r="B47" s="59" t="s"/>
      <c r="C47" s="59" t="s"/>
      <c r="D47" s="15" t="s">
        <v>94</v>
      </c>
      <c r="E47" s="15" t="s">
        <v>95</v>
      </c>
      <c r="F47" s="56" t="s">
        <v>96</v>
      </c>
      <c r="G47" s="15" t="s">
        <v>46</v>
      </c>
      <c r="H47" s="15" t="s">
        <v>66</v>
      </c>
      <c r="I47" s="15" t="s">
        <v>27</v>
      </c>
      <c r="J47" s="17">
        <v>1300</v>
      </c>
      <c r="K47" s="21">
        <v>1</v>
      </c>
      <c r="L47" s="17">
        <f>=J47*K47</f>
        <v>1300</v>
      </c>
      <c r="M47" s="19">
        <v>0.45</v>
      </c>
      <c r="N47" s="781">
        <f>=J47*M47</f>
        <v>585</v>
      </c>
      <c r="O47" s="19">
        <v>0.85</v>
      </c>
      <c r="P47" s="24">
        <f>=J47*M47*O47*12</f>
        <v>5967</v>
      </c>
      <c r="Q47" s="19">
        <v>0.7</v>
      </c>
      <c r="R47" s="24">
        <f>=J47*M47*Q47*24</f>
        <v>9828</v>
      </c>
      <c r="S47" s="19">
        <v>0.5</v>
      </c>
      <c r="T47" s="24">
        <f>=J47*M47*S47*36</f>
        <v>10530</v>
      </c>
      <c r="U47" s="170" t="s"/>
      <c r="V47" s="170" t="s"/>
      <c r="W47" s="170" t="s"/>
      <c r="X47" s="170" t="s"/>
      <c r="Y47" s="170" t="s"/>
      <c r="Z47" s="170" t="s"/>
    </row>
    <row r="48" spans="1:26" ht="28.5" customHeight="1">
      <c r="A48" s="59" t="s"/>
      <c r="B48" s="59" t="s"/>
      <c r="C48" s="59" t="s"/>
      <c r="D48" s="15" t="s">
        <v>94</v>
      </c>
      <c r="E48" s="59" t="s"/>
      <c r="F48" s="56" t="s">
        <v>97</v>
      </c>
      <c r="G48" s="15" t="s">
        <v>46</v>
      </c>
      <c r="H48" s="15" t="s">
        <v>66</v>
      </c>
      <c r="I48" s="15" t="s">
        <v>27</v>
      </c>
      <c r="J48" s="17">
        <v>2800</v>
      </c>
      <c r="K48" s="21">
        <v>1</v>
      </c>
      <c r="L48" s="17">
        <f>=J48*K48</f>
        <v>2800</v>
      </c>
      <c r="M48" s="19">
        <v>0.45</v>
      </c>
      <c r="N48" s="781">
        <f>=J48*M48</f>
        <v>1260</v>
      </c>
      <c r="O48" s="19">
        <v>0.85</v>
      </c>
      <c r="P48" s="24">
        <f>=J48*M48*O48*12</f>
        <v>12852</v>
      </c>
      <c r="Q48" s="19">
        <v>0.7</v>
      </c>
      <c r="R48" s="24">
        <f>=J48*M48*Q48*24</f>
        <v>21168</v>
      </c>
      <c r="S48" s="19">
        <v>0.5</v>
      </c>
      <c r="T48" s="24">
        <f>=J48*M48*S48*36</f>
        <v>22680</v>
      </c>
      <c r="U48" s="170" t="s"/>
      <c r="V48" s="170" t="s"/>
      <c r="W48" s="170" t="s"/>
      <c r="X48" s="170" t="s"/>
      <c r="Y48" s="170" t="s"/>
      <c r="Z48" s="170" t="s"/>
    </row>
    <row r="49" spans="1:26" ht="28.5" customHeight="1">
      <c r="A49" s="59" t="s"/>
      <c r="B49" s="59" t="s"/>
      <c r="C49" s="59" t="s"/>
      <c r="D49" s="15" t="s">
        <v>94</v>
      </c>
      <c r="E49" s="59" t="s"/>
      <c r="F49" s="56" t="s">
        <v>98</v>
      </c>
      <c r="G49" s="15" t="s">
        <v>46</v>
      </c>
      <c r="H49" s="15" t="s">
        <v>66</v>
      </c>
      <c r="I49" s="15" t="s">
        <v>27</v>
      </c>
      <c r="J49" s="17">
        <v>5600</v>
      </c>
      <c r="K49" s="21">
        <v>1</v>
      </c>
      <c r="L49" s="17">
        <f>=J49*K49</f>
        <v>5600</v>
      </c>
      <c r="M49" s="19">
        <v>0.45</v>
      </c>
      <c r="N49" s="781">
        <f>=J49*M49</f>
        <v>2520</v>
      </c>
      <c r="O49" s="19">
        <v>0.85</v>
      </c>
      <c r="P49" s="24">
        <f>=J49*M49*O49*12</f>
        <v>25704</v>
      </c>
      <c r="Q49" s="19">
        <v>0.7</v>
      </c>
      <c r="R49" s="24">
        <f>=J49*M49*Q49*24</f>
        <v>42336</v>
      </c>
      <c r="S49" s="19">
        <v>0.5</v>
      </c>
      <c r="T49" s="24">
        <f>=J49*M49*S49*36</f>
        <v>45360</v>
      </c>
      <c r="U49" s="170" t="s"/>
      <c r="V49" s="170" t="s"/>
      <c r="W49" s="170" t="s"/>
      <c r="X49" s="170" t="s"/>
      <c r="Y49" s="170" t="s"/>
      <c r="Z49" s="170" t="s"/>
    </row>
    <row r="50" spans="1:26" ht="27.75" customHeight="1">
      <c r="A50" s="15" t="s"/>
      <c r="B50" s="75" t="s">
        <v>99</v>
      </c>
      <c r="C50" s="76" t="s">
        <v>100</v>
      </c>
      <c r="D50" s="77" t="s">
        <v>94</v>
      </c>
      <c r="E50" s="78" t="s">
        <v>882</v>
      </c>
      <c r="F50" s="851" t="s">
        <v>101</v>
      </c>
      <c r="G50" s="77" t="s">
        <v>46</v>
      </c>
      <c r="H50" s="77" t="s">
        <v>102</v>
      </c>
      <c r="I50" s="77" t="s">
        <v>27</v>
      </c>
      <c r="J50" s="80">
        <v>1066</v>
      </c>
      <c r="K50" s="81">
        <v>1</v>
      </c>
      <c r="L50" s="80">
        <v>1066</v>
      </c>
      <c r="M50" s="82">
        <v>0.45</v>
      </c>
      <c r="N50" s="783">
        <v>479.7</v>
      </c>
      <c r="O50" s="82">
        <v>1</v>
      </c>
      <c r="P50" s="80">
        <f>=N50*12</f>
        <v>5756.4</v>
      </c>
      <c r="Q50" s="82">
        <v>1</v>
      </c>
      <c r="R50" s="80">
        <f>=N50*24</f>
        <v>11512.8</v>
      </c>
      <c r="S50" s="82">
        <v>1</v>
      </c>
      <c r="T50" s="80">
        <f>=N50*36</f>
        <v>17269.2</v>
      </c>
      <c r="U50" s="58" t="s"/>
      <c r="V50" s="58" t="s"/>
      <c r="W50" s="58" t="s"/>
      <c r="X50" s="170" t="s"/>
      <c r="Y50" s="170" t="s"/>
      <c r="Z50" s="170" t="s"/>
    </row>
    <row r="51" spans="1:26" ht="27.75" customHeight="1">
      <c r="A51" s="15" t="s"/>
      <c r="B51" s="83" t="s"/>
      <c r="C51" s="83" t="s"/>
      <c r="D51" s="77" t="s">
        <v>94</v>
      </c>
      <c r="E51" s="83" t="s"/>
      <c r="F51" s="86" t="s">
        <v>103</v>
      </c>
      <c r="G51" s="77" t="s">
        <v>46</v>
      </c>
      <c r="H51" s="77" t="s">
        <v>102</v>
      </c>
      <c r="I51" s="77" t="s">
        <v>27</v>
      </c>
      <c r="J51" s="80">
        <v>3006</v>
      </c>
      <c r="K51" s="81">
        <v>1</v>
      </c>
      <c r="L51" s="80">
        <v>3006</v>
      </c>
      <c r="M51" s="82">
        <v>0.45</v>
      </c>
      <c r="N51" s="783">
        <v>1352.7</v>
      </c>
      <c r="O51" s="82">
        <v>1</v>
      </c>
      <c r="P51" s="80">
        <f>=N51*12</f>
        <v>16232.4</v>
      </c>
      <c r="Q51" s="82">
        <v>1</v>
      </c>
      <c r="R51" s="80">
        <f>=N51*24</f>
        <v>32464.8</v>
      </c>
      <c r="S51" s="82">
        <v>1</v>
      </c>
      <c r="T51" s="80">
        <f>=N51*36</f>
        <v>48697.2</v>
      </c>
      <c r="U51" s="58" t="s"/>
      <c r="V51" s="58" t="s"/>
      <c r="W51" s="58" t="s"/>
      <c r="X51" s="170" t="s"/>
      <c r="Y51" s="170" t="s"/>
      <c r="Z51" s="170" t="s"/>
    </row>
    <row r="52" spans="1:26" ht="27.75" customHeight="1">
      <c r="A52" s="15" t="s"/>
      <c r="B52" s="83" t="s"/>
      <c r="C52" s="83" t="s"/>
      <c r="D52" s="77" t="s">
        <v>94</v>
      </c>
      <c r="E52" s="83" t="s"/>
      <c r="F52" s="86" t="s">
        <v>104</v>
      </c>
      <c r="G52" s="77" t="s">
        <v>46</v>
      </c>
      <c r="H52" s="77" t="s">
        <v>102</v>
      </c>
      <c r="I52" s="77" t="s">
        <v>27</v>
      </c>
      <c r="J52" s="80">
        <v>6134</v>
      </c>
      <c r="K52" s="81">
        <v>1</v>
      </c>
      <c r="L52" s="80">
        <v>6134</v>
      </c>
      <c r="M52" s="82">
        <v>0.45</v>
      </c>
      <c r="N52" s="783">
        <v>2760.3</v>
      </c>
      <c r="O52" s="82">
        <v>1</v>
      </c>
      <c r="P52" s="80">
        <f>=N52*12</f>
        <v>33123.6</v>
      </c>
      <c r="Q52" s="82">
        <v>1</v>
      </c>
      <c r="R52" s="80">
        <f>=N52*24</f>
        <v>66247.2</v>
      </c>
      <c r="S52" s="82">
        <v>1</v>
      </c>
      <c r="T52" s="80">
        <f>=N52*36</f>
        <v>99370.8</v>
      </c>
      <c r="U52" s="58" t="s"/>
      <c r="V52" s="58" t="s"/>
      <c r="W52" s="58" t="s"/>
      <c r="X52" s="170" t="s"/>
      <c r="Y52" s="170" t="s"/>
      <c r="Z52" s="170" t="s"/>
    </row>
    <row r="53" spans="1:26" ht="27.75" customHeight="1">
      <c r="A53" s="15" t="s"/>
      <c r="B53" s="83" t="s"/>
      <c r="C53" s="83" t="s"/>
      <c r="D53" s="77" t="s">
        <v>94</v>
      </c>
      <c r="E53" s="83" t="s"/>
      <c r="F53" s="852" t="s">
        <v>105</v>
      </c>
      <c r="G53" s="77" t="s">
        <v>46</v>
      </c>
      <c r="H53" s="77" t="s">
        <v>102</v>
      </c>
      <c r="I53" s="77" t="s">
        <v>27</v>
      </c>
      <c r="J53" s="80">
        <v>16570</v>
      </c>
      <c r="K53" s="81">
        <v>1</v>
      </c>
      <c r="L53" s="80">
        <v>16570</v>
      </c>
      <c r="M53" s="82">
        <v>0.45</v>
      </c>
      <c r="N53" s="783">
        <v>7456.5</v>
      </c>
      <c r="O53" s="82">
        <v>1</v>
      </c>
      <c r="P53" s="80">
        <f>=N53*12</f>
        <v>89478</v>
      </c>
      <c r="Q53" s="82">
        <v>1</v>
      </c>
      <c r="R53" s="80">
        <f>=N53*24</f>
        <v>178956</v>
      </c>
      <c r="S53" s="82">
        <v>1</v>
      </c>
      <c r="T53" s="80">
        <f>=N53*36</f>
        <v>268434</v>
      </c>
      <c r="U53" s="58" t="s"/>
      <c r="V53" s="58" t="s"/>
      <c r="W53" s="58" t="s"/>
      <c r="X53" s="170" t="s"/>
      <c r="Y53" s="170" t="s"/>
      <c r="Z53" s="170" t="s"/>
    </row>
    <row r="54" spans="1:26" ht="27.75" customHeight="1">
      <c r="A54" s="15" t="s"/>
      <c r="B54" s="83" t="s"/>
      <c r="C54" s="83" t="s"/>
      <c r="D54" s="77" t="s">
        <v>94</v>
      </c>
      <c r="E54" s="83" t="s"/>
      <c r="F54" s="86" t="s">
        <v>106</v>
      </c>
      <c r="G54" s="77" t="s">
        <v>46</v>
      </c>
      <c r="H54" s="77" t="s">
        <v>102</v>
      </c>
      <c r="I54" s="77" t="s">
        <v>27</v>
      </c>
      <c r="J54" s="80">
        <v>1523</v>
      </c>
      <c r="K54" s="81">
        <v>1</v>
      </c>
      <c r="L54" s="80">
        <v>1523</v>
      </c>
      <c r="M54" s="82">
        <v>0.45</v>
      </c>
      <c r="N54" s="783">
        <v>685.4</v>
      </c>
      <c r="O54" s="82">
        <v>1</v>
      </c>
      <c r="P54" s="80">
        <f>=N54*12</f>
        <v>8224.8</v>
      </c>
      <c r="Q54" s="82">
        <v>1</v>
      </c>
      <c r="R54" s="80">
        <f>=N54*24</f>
        <v>16449.6</v>
      </c>
      <c r="S54" s="82">
        <v>1</v>
      </c>
      <c r="T54" s="80">
        <f>=N54*36</f>
        <v>24674.4</v>
      </c>
      <c r="U54" s="58" t="s"/>
      <c r="V54" s="58" t="s"/>
      <c r="W54" s="58" t="s"/>
      <c r="X54" s="170" t="s"/>
      <c r="Y54" s="170" t="s"/>
      <c r="Z54" s="170" t="s"/>
    </row>
    <row r="55" spans="1:26" ht="27.75" customHeight="1">
      <c r="A55" s="15" t="s"/>
      <c r="B55" s="83" t="s"/>
      <c r="C55" s="83" t="s"/>
      <c r="D55" s="77" t="s">
        <v>94</v>
      </c>
      <c r="E55" s="83" t="s"/>
      <c r="F55" s="86" t="s">
        <v>107</v>
      </c>
      <c r="G55" s="77" t="s">
        <v>46</v>
      </c>
      <c r="H55" s="77" t="s">
        <v>102</v>
      </c>
      <c r="I55" s="77" t="s">
        <v>27</v>
      </c>
      <c r="J55" s="80">
        <v>4294</v>
      </c>
      <c r="K55" s="81">
        <v>1</v>
      </c>
      <c r="L55" s="80">
        <v>4294</v>
      </c>
      <c r="M55" s="82">
        <v>0.45</v>
      </c>
      <c r="N55" s="783">
        <v>1932.3</v>
      </c>
      <c r="O55" s="82">
        <v>1</v>
      </c>
      <c r="P55" s="80">
        <f>=N55*12</f>
        <v>23187.6</v>
      </c>
      <c r="Q55" s="82">
        <v>1</v>
      </c>
      <c r="R55" s="80">
        <f>=N55*24</f>
        <v>46375.2</v>
      </c>
      <c r="S55" s="82">
        <v>1</v>
      </c>
      <c r="T55" s="80">
        <f>=N55*36</f>
        <v>69562.8</v>
      </c>
      <c r="U55" s="58" t="s"/>
      <c r="V55" s="58" t="s"/>
      <c r="W55" s="58" t="s"/>
      <c r="X55" s="170" t="s"/>
      <c r="Y55" s="170" t="s"/>
      <c r="Z55" s="170" t="s"/>
    </row>
    <row r="56" spans="1:26" ht="27.75" customHeight="1">
      <c r="A56" s="15" t="s"/>
      <c r="B56" s="83" t="s"/>
      <c r="C56" s="83" t="s"/>
      <c r="D56" s="77" t="s">
        <v>94</v>
      </c>
      <c r="E56" s="35" t="s"/>
      <c r="F56" s="86" t="s">
        <v>108</v>
      </c>
      <c r="G56" s="77" t="s">
        <v>46</v>
      </c>
      <c r="H56" s="77" t="s">
        <v>102</v>
      </c>
      <c r="I56" s="77" t="s">
        <v>27</v>
      </c>
      <c r="J56" s="80">
        <v>11599</v>
      </c>
      <c r="K56" s="81">
        <v>1</v>
      </c>
      <c r="L56" s="80">
        <v>11599</v>
      </c>
      <c r="M56" s="82">
        <v>0.45</v>
      </c>
      <c r="N56" s="783">
        <v>5219.6</v>
      </c>
      <c r="O56" s="82">
        <v>1</v>
      </c>
      <c r="P56" s="80">
        <f>=N56*12</f>
        <v>62635.2</v>
      </c>
      <c r="Q56" s="82">
        <v>1</v>
      </c>
      <c r="R56" s="80">
        <f>=N56*24</f>
        <v>125270.4</v>
      </c>
      <c r="S56" s="82">
        <v>1</v>
      </c>
      <c r="T56" s="80">
        <f>=N56*36</f>
        <v>187905.6</v>
      </c>
      <c r="U56" s="58" t="s"/>
      <c r="V56" s="58" t="s"/>
      <c r="W56" s="58" t="s"/>
      <c r="X56" s="170" t="s"/>
      <c r="Y56" s="170" t="s"/>
      <c r="Z56" s="170" t="s"/>
    </row>
    <row r="57" spans="1:26" ht="27.75" customHeight="1">
      <c r="A57" s="87" t="s"/>
      <c r="B57" s="83" t="s"/>
      <c r="C57" s="88" t="s"/>
      <c r="D57" s="15" t="s">
        <v>94</v>
      </c>
      <c r="E57" s="89" t="s">
        <v>883</v>
      </c>
      <c r="F57" s="91" t="s">
        <v>101</v>
      </c>
      <c r="G57" s="16" t="s">
        <v>46</v>
      </c>
      <c r="H57" s="16" t="s">
        <v>72</v>
      </c>
      <c r="I57" s="15" t="s">
        <v>27</v>
      </c>
      <c r="J57" s="17">
        <v>1020</v>
      </c>
      <c r="K57" s="21">
        <v>1</v>
      </c>
      <c r="L57" s="17">
        <v>1020</v>
      </c>
      <c r="M57" s="19">
        <v>0.45</v>
      </c>
      <c r="N57" s="779">
        <v>459</v>
      </c>
      <c r="O57" s="19">
        <v>0.85</v>
      </c>
      <c r="P57" s="17">
        <f>=J57*0.85*12*0.45</f>
        <v>4681.8</v>
      </c>
      <c r="Q57" s="19">
        <v>0.7</v>
      </c>
      <c r="R57" s="17">
        <f>=J57*0.7*24*0.45</f>
        <v>7711.2</v>
      </c>
      <c r="S57" s="19">
        <v>0.5</v>
      </c>
      <c r="T57" s="17">
        <f>=L57*0.45*36*0.5</f>
        <v>8262</v>
      </c>
      <c r="U57" s="58" t="s"/>
      <c r="V57" s="58" t="s"/>
      <c r="W57" s="58" t="s"/>
      <c r="X57" s="170" t="s"/>
      <c r="Y57" s="170" t="s"/>
      <c r="Z57" s="170" t="s"/>
    </row>
    <row r="58" spans="1:26" ht="27.75" customHeight="1">
      <c r="A58" s="87" t="s"/>
      <c r="B58" s="83" t="s"/>
      <c r="C58" s="83" t="s"/>
      <c r="D58" s="15" t="s">
        <v>94</v>
      </c>
      <c r="E58" s="83" t="s"/>
      <c r="F58" s="91" t="s">
        <v>106</v>
      </c>
      <c r="G58" s="16" t="s">
        <v>46</v>
      </c>
      <c r="H58" s="16" t="s">
        <v>72</v>
      </c>
      <c r="I58" s="15" t="s">
        <v>27</v>
      </c>
      <c r="J58" s="17">
        <v>1280</v>
      </c>
      <c r="K58" s="21">
        <v>1</v>
      </c>
      <c r="L58" s="17">
        <v>1280</v>
      </c>
      <c r="M58" s="19">
        <v>0.45</v>
      </c>
      <c r="N58" s="779">
        <v>576</v>
      </c>
      <c r="O58" s="19">
        <v>0.85</v>
      </c>
      <c r="P58" s="17">
        <f>=J58*0.85*12*0.45</f>
        <v>5875.2</v>
      </c>
      <c r="Q58" s="19">
        <v>0.7</v>
      </c>
      <c r="R58" s="17">
        <f>=J58*0.7*24*0.45</f>
        <v>9676.8</v>
      </c>
      <c r="S58" s="19">
        <v>0.5</v>
      </c>
      <c r="T58" s="17">
        <f>=L58*0.45*36*0.5</f>
        <v>10368</v>
      </c>
      <c r="U58" s="58" t="s"/>
      <c r="V58" s="58" t="s"/>
      <c r="W58" s="58" t="s"/>
      <c r="X58" s="170" t="s"/>
      <c r="Y58" s="170" t="s"/>
      <c r="Z58" s="170" t="s"/>
    </row>
    <row r="59" spans="1:26" ht="27.75" customHeight="1">
      <c r="A59" s="87" t="s"/>
      <c r="B59" s="83" t="s"/>
      <c r="C59" s="83" t="s"/>
      <c r="D59" s="15" t="s">
        <v>94</v>
      </c>
      <c r="E59" s="83" t="s"/>
      <c r="F59" s="91" t="s">
        <v>103</v>
      </c>
      <c r="G59" s="16" t="s">
        <v>46</v>
      </c>
      <c r="H59" s="16" t="s">
        <v>72</v>
      </c>
      <c r="I59" s="15" t="s">
        <v>27</v>
      </c>
      <c r="J59" s="17">
        <v>2600</v>
      </c>
      <c r="K59" s="21">
        <v>1</v>
      </c>
      <c r="L59" s="17">
        <v>2600</v>
      </c>
      <c r="M59" s="19">
        <v>0.45</v>
      </c>
      <c r="N59" s="779">
        <v>1170</v>
      </c>
      <c r="O59" s="19">
        <v>0.85</v>
      </c>
      <c r="P59" s="17">
        <f>=J59*0.85*12*0.45</f>
        <v>11934</v>
      </c>
      <c r="Q59" s="19">
        <v>0.7</v>
      </c>
      <c r="R59" s="17">
        <f>=J59*0.7*24*0.45</f>
        <v>19656</v>
      </c>
      <c r="S59" s="19">
        <v>0.5</v>
      </c>
      <c r="T59" s="17">
        <f>=L59*0.45*36*0.5</f>
        <v>21060</v>
      </c>
      <c r="U59" s="58" t="s"/>
      <c r="V59" s="58" t="s"/>
      <c r="W59" s="58" t="s"/>
      <c r="X59" s="170" t="s"/>
      <c r="Y59" s="170" t="s"/>
      <c r="Z59" s="170" t="s"/>
    </row>
    <row r="60" spans="1:26" ht="27.75" customHeight="1">
      <c r="A60" s="87" t="s"/>
      <c r="B60" s="83" t="s"/>
      <c r="C60" s="83" t="s"/>
      <c r="D60" s="15" t="s">
        <v>94</v>
      </c>
      <c r="E60" s="83" t="s"/>
      <c r="F60" s="91" t="s">
        <v>107</v>
      </c>
      <c r="G60" s="16" t="s">
        <v>46</v>
      </c>
      <c r="H60" s="16" t="s">
        <v>72</v>
      </c>
      <c r="I60" s="15" t="s">
        <v>27</v>
      </c>
      <c r="J60" s="17">
        <v>4600</v>
      </c>
      <c r="K60" s="21">
        <v>1</v>
      </c>
      <c r="L60" s="17">
        <v>4600</v>
      </c>
      <c r="M60" s="19">
        <v>0.45</v>
      </c>
      <c r="N60" s="779">
        <v>2070</v>
      </c>
      <c r="O60" s="19">
        <v>0.85</v>
      </c>
      <c r="P60" s="17">
        <f>=J60*0.85*12*0.45</f>
        <v>21114</v>
      </c>
      <c r="Q60" s="19">
        <v>0.7</v>
      </c>
      <c r="R60" s="17">
        <f>=J60*0.7*24*0.45</f>
        <v>34776</v>
      </c>
      <c r="S60" s="19">
        <v>0.5</v>
      </c>
      <c r="T60" s="17">
        <f>=L60*0.45*36*0.5</f>
        <v>37260</v>
      </c>
      <c r="U60" s="58" t="s"/>
      <c r="V60" s="58" t="s"/>
      <c r="W60" s="58" t="s"/>
      <c r="X60" s="170" t="s"/>
      <c r="Y60" s="170" t="s"/>
      <c r="Z60" s="170" t="s"/>
    </row>
    <row r="61" spans="1:26" ht="27.75" customHeight="1">
      <c r="A61" s="87" t="s"/>
      <c r="B61" s="83" t="s"/>
      <c r="C61" s="83" t="s"/>
      <c r="D61" s="15" t="s">
        <v>94</v>
      </c>
      <c r="E61" s="83" t="s"/>
      <c r="F61" s="91" t="s">
        <v>104</v>
      </c>
      <c r="G61" s="16" t="s">
        <v>46</v>
      </c>
      <c r="H61" s="16" t="s">
        <v>72</v>
      </c>
      <c r="I61" s="15" t="s">
        <v>27</v>
      </c>
      <c r="J61" s="17">
        <v>6200</v>
      </c>
      <c r="K61" s="21">
        <v>1</v>
      </c>
      <c r="L61" s="17">
        <v>6200</v>
      </c>
      <c r="M61" s="19">
        <v>0.45</v>
      </c>
      <c r="N61" s="779">
        <v>2790</v>
      </c>
      <c r="O61" s="19">
        <v>0.85</v>
      </c>
      <c r="P61" s="17">
        <f>=J61*0.85*12*0.45</f>
        <v>28458</v>
      </c>
      <c r="Q61" s="19">
        <v>0.7</v>
      </c>
      <c r="R61" s="17">
        <f>=J61*0.7*24*0.45</f>
        <v>46872</v>
      </c>
      <c r="S61" s="19">
        <v>0.5</v>
      </c>
      <c r="T61" s="17">
        <f>=L61*0.45*36*0.5</f>
        <v>50220</v>
      </c>
      <c r="U61" s="58" t="s"/>
      <c r="V61" s="58" t="s"/>
      <c r="W61" s="58" t="s"/>
      <c r="X61" s="170" t="s"/>
      <c r="Y61" s="170" t="s"/>
      <c r="Z61" s="170" t="s"/>
    </row>
    <row r="62" spans="1:26" ht="27.75" customHeight="1">
      <c r="A62" s="87" t="s"/>
      <c r="B62" s="83" t="s"/>
      <c r="C62" s="83" t="s"/>
      <c r="D62" s="15" t="s">
        <v>94</v>
      </c>
      <c r="E62" s="83" t="s"/>
      <c r="F62" s="91" t="s">
        <v>108</v>
      </c>
      <c r="G62" s="16" t="s">
        <v>46</v>
      </c>
      <c r="H62" s="16" t="s">
        <v>72</v>
      </c>
      <c r="I62" s="15" t="s">
        <v>27</v>
      </c>
      <c r="J62" s="17">
        <v>9200</v>
      </c>
      <c r="K62" s="21">
        <v>1</v>
      </c>
      <c r="L62" s="17">
        <v>9200</v>
      </c>
      <c r="M62" s="19">
        <v>0.45</v>
      </c>
      <c r="N62" s="779">
        <v>4140</v>
      </c>
      <c r="O62" s="19">
        <v>0.85</v>
      </c>
      <c r="P62" s="17">
        <f>=J62*0.85*12*0.45</f>
        <v>42228</v>
      </c>
      <c r="Q62" s="19">
        <v>0.7</v>
      </c>
      <c r="R62" s="17">
        <f>=J62*0.7*24*0.45</f>
        <v>69552</v>
      </c>
      <c r="S62" s="19">
        <v>0.5</v>
      </c>
      <c r="T62" s="17">
        <f>=L62*0.45*36*0.5</f>
        <v>74520</v>
      </c>
      <c r="U62" s="58" t="s"/>
      <c r="V62" s="58" t="s"/>
      <c r="W62" s="58" t="s"/>
      <c r="X62" s="170" t="s"/>
      <c r="Y62" s="170" t="s"/>
      <c r="Z62" s="170" t="s"/>
    </row>
    <row r="63" spans="1:26" ht="27.75" customHeight="1">
      <c r="A63" s="87" t="s"/>
      <c r="B63" s="83" t="s"/>
      <c r="C63" s="83" t="s"/>
      <c r="D63" s="15" t="s">
        <v>94</v>
      </c>
      <c r="E63" s="83" t="s"/>
      <c r="F63" s="91" t="s">
        <v>105</v>
      </c>
      <c r="G63" s="16" t="s">
        <v>46</v>
      </c>
      <c r="H63" s="16" t="s">
        <v>72</v>
      </c>
      <c r="I63" s="15" t="s">
        <v>27</v>
      </c>
      <c r="J63" s="17">
        <v>14170</v>
      </c>
      <c r="K63" s="21">
        <v>1</v>
      </c>
      <c r="L63" s="17">
        <v>14170</v>
      </c>
      <c r="M63" s="19">
        <v>0.45</v>
      </c>
      <c r="N63" s="779">
        <v>6376.5</v>
      </c>
      <c r="O63" s="19">
        <v>0.85</v>
      </c>
      <c r="P63" s="17">
        <f>=J63*0.85*12*0.45</f>
        <v>65040.3</v>
      </c>
      <c r="Q63" s="19">
        <v>0.7</v>
      </c>
      <c r="R63" s="17">
        <f>=J63*0.7*24*0.45</f>
        <v>107125.2</v>
      </c>
      <c r="S63" s="19">
        <v>0.5</v>
      </c>
      <c r="T63" s="17">
        <f>=L63*0.45*36*0.5</f>
        <v>114777</v>
      </c>
      <c r="U63" s="58" t="s"/>
      <c r="V63" s="58" t="s"/>
      <c r="W63" s="58" t="s"/>
      <c r="X63" s="170" t="s"/>
      <c r="Y63" s="170" t="s"/>
      <c r="Z63" s="170" t="s"/>
    </row>
    <row r="64" spans="1:26" ht="27.75" customHeight="1">
      <c r="A64" s="87" t="s"/>
      <c r="B64" s="83" t="s"/>
      <c r="C64" s="83" t="s"/>
      <c r="D64" s="15" t="s">
        <v>94</v>
      </c>
      <c r="E64" s="83" t="s"/>
      <c r="F64" s="91" t="s">
        <v>109</v>
      </c>
      <c r="G64" s="16" t="s">
        <v>46</v>
      </c>
      <c r="H64" s="16" t="s">
        <v>72</v>
      </c>
      <c r="I64" s="15" t="s">
        <v>27</v>
      </c>
      <c r="J64" s="17">
        <v>17170</v>
      </c>
      <c r="K64" s="21">
        <v>1</v>
      </c>
      <c r="L64" s="17">
        <v>17170</v>
      </c>
      <c r="M64" s="19">
        <v>0.45</v>
      </c>
      <c r="N64" s="779">
        <v>7726.5</v>
      </c>
      <c r="O64" s="19">
        <v>0.85</v>
      </c>
      <c r="P64" s="17">
        <f>=J64*0.85*12*0.45</f>
        <v>78810.3</v>
      </c>
      <c r="Q64" s="19">
        <v>0.7</v>
      </c>
      <c r="R64" s="17">
        <f>=J64*0.7*24*0.45</f>
        <v>129805.2</v>
      </c>
      <c r="S64" s="19">
        <v>0.5</v>
      </c>
      <c r="T64" s="17">
        <f>=L64*0.45*36*0.5</f>
        <v>139077</v>
      </c>
      <c r="U64" s="58" t="s"/>
      <c r="V64" s="58" t="s"/>
      <c r="W64" s="58" t="s"/>
      <c r="X64" s="170" t="s"/>
      <c r="Y64" s="170" t="s"/>
      <c r="Z64" s="170" t="s"/>
    </row>
    <row r="65" spans="1:26" ht="27.75" customHeight="1">
      <c r="A65" s="87" t="s"/>
      <c r="B65" s="83" t="s"/>
      <c r="C65" s="83" t="s"/>
      <c r="D65" s="92" t="s">
        <v>94</v>
      </c>
      <c r="E65" s="83" t="s"/>
      <c r="F65" s="91" t="s">
        <v>110</v>
      </c>
      <c r="G65" s="16" t="s">
        <v>46</v>
      </c>
      <c r="H65" s="16" t="s">
        <v>72</v>
      </c>
      <c r="I65" s="15" t="s">
        <v>27</v>
      </c>
      <c r="J65" s="17">
        <v>27000</v>
      </c>
      <c r="K65" s="21">
        <v>1</v>
      </c>
      <c r="L65" s="17">
        <v>27000</v>
      </c>
      <c r="M65" s="19">
        <v>0.45</v>
      </c>
      <c r="N65" s="779">
        <v>12150</v>
      </c>
      <c r="O65" s="19">
        <v>0.85</v>
      </c>
      <c r="P65" s="17">
        <f>=J65*0.85*12*0.45</f>
        <v>123930</v>
      </c>
      <c r="Q65" s="19">
        <v>0.7</v>
      </c>
      <c r="R65" s="17">
        <f>=J65*0.7*24*0.45</f>
        <v>204120</v>
      </c>
      <c r="S65" s="19">
        <v>0.5</v>
      </c>
      <c r="T65" s="17">
        <f>=L65*0.45*36*0.5</f>
        <v>218700</v>
      </c>
      <c r="U65" s="58" t="s"/>
      <c r="V65" s="58" t="s"/>
      <c r="W65" s="58" t="s"/>
      <c r="X65" s="170" t="s"/>
      <c r="Y65" s="170" t="s"/>
      <c r="Z65" s="170" t="s"/>
    </row>
    <row r="66" spans="1:26" ht="27.75" customHeight="1">
      <c r="A66" s="87" t="s"/>
      <c r="B66" s="83" t="s"/>
      <c r="C66" s="93" t="s"/>
      <c r="D66" s="92" t="s">
        <v>94</v>
      </c>
      <c r="E66" s="93" t="s"/>
      <c r="F66" s="94" t="s">
        <v>111</v>
      </c>
      <c r="G66" s="16" t="s">
        <v>46</v>
      </c>
      <c r="H66" s="16" t="s">
        <v>72</v>
      </c>
      <c r="I66" s="15" t="s">
        <v>27</v>
      </c>
      <c r="J66" s="17">
        <v>36000</v>
      </c>
      <c r="K66" s="21">
        <v>1</v>
      </c>
      <c r="L66" s="17">
        <v>36000</v>
      </c>
      <c r="M66" s="19">
        <v>0.45</v>
      </c>
      <c r="N66" s="779">
        <v>16200</v>
      </c>
      <c r="O66" s="19">
        <v>0.85</v>
      </c>
      <c r="P66" s="17">
        <f>=J66*0.85*12*0.45</f>
        <v>165240</v>
      </c>
      <c r="Q66" s="19">
        <v>0.7</v>
      </c>
      <c r="R66" s="17">
        <f>=J66*0.7*24*0.45</f>
        <v>272160</v>
      </c>
      <c r="S66" s="19">
        <v>0.5</v>
      </c>
      <c r="T66" s="17">
        <f>=L66*0.45*36*0.5</f>
        <v>291600</v>
      </c>
      <c r="U66" s="58" t="s"/>
      <c r="V66" s="58" t="s"/>
      <c r="W66" s="58" t="s"/>
      <c r="X66" s="170" t="s"/>
      <c r="Y66" s="170" t="s"/>
      <c r="Z66" s="170" t="s"/>
    </row>
    <row r="67" spans="1:26" ht="27.75" customHeight="1">
      <c r="A67" s="59" t="s"/>
      <c r="B67" s="83" t="s"/>
      <c r="C67" s="95" t="s">
        <v>112</v>
      </c>
      <c r="D67" s="96" t="s">
        <v>94</v>
      </c>
      <c r="E67" s="97" t="s">
        <v>884</v>
      </c>
      <c r="F67" s="98" t="s">
        <v>113</v>
      </c>
      <c r="G67" s="96" t="s">
        <v>46</v>
      </c>
      <c r="H67" s="96" t="s">
        <v>102</v>
      </c>
      <c r="I67" s="96" t="s">
        <v>27</v>
      </c>
      <c r="J67" s="99">
        <v>3333</v>
      </c>
      <c r="K67" s="100">
        <v>1</v>
      </c>
      <c r="L67" s="99">
        <v>3333</v>
      </c>
      <c r="M67" s="101">
        <v>0.45</v>
      </c>
      <c r="N67" s="784">
        <v>1499.9</v>
      </c>
      <c r="O67" s="101">
        <v>1</v>
      </c>
      <c r="P67" s="99">
        <f>=N67*12</f>
        <v>17998.8</v>
      </c>
      <c r="Q67" s="101">
        <v>1</v>
      </c>
      <c r="R67" s="99">
        <f>=N67*24</f>
        <v>35997.6</v>
      </c>
      <c r="S67" s="101">
        <v>1</v>
      </c>
      <c r="T67" s="99">
        <f>=N67*36</f>
        <v>53996.4</v>
      </c>
      <c r="U67" s="58" t="s"/>
      <c r="V67" s="58" t="s"/>
      <c r="W67" s="58" t="s"/>
      <c r="X67" s="170" t="s"/>
      <c r="Y67" s="170" t="s"/>
      <c r="Z67" s="170" t="s"/>
    </row>
    <row r="68" spans="1:26" ht="27.75" customHeight="1">
      <c r="A68" s="59" t="s"/>
      <c r="B68" s="83" t="s"/>
      <c r="C68" s="83" t="s"/>
      <c r="D68" s="96" t="s">
        <v>94</v>
      </c>
      <c r="E68" s="83" t="s"/>
      <c r="F68" s="102" t="s">
        <v>114</v>
      </c>
      <c r="G68" s="96" t="s">
        <v>46</v>
      </c>
      <c r="H68" s="96" t="s">
        <v>102</v>
      </c>
      <c r="I68" s="96" t="s">
        <v>27</v>
      </c>
      <c r="J68" s="99">
        <v>6250</v>
      </c>
      <c r="K68" s="100">
        <v>1</v>
      </c>
      <c r="L68" s="99">
        <v>6250</v>
      </c>
      <c r="M68" s="101">
        <v>0.45</v>
      </c>
      <c r="N68" s="784">
        <v>2812.5</v>
      </c>
      <c r="O68" s="101">
        <v>1</v>
      </c>
      <c r="P68" s="99">
        <f>=N68*12</f>
        <v>33750</v>
      </c>
      <c r="Q68" s="101">
        <v>1</v>
      </c>
      <c r="R68" s="99">
        <f>=N68*24</f>
        <v>67500</v>
      </c>
      <c r="S68" s="101">
        <v>1</v>
      </c>
      <c r="T68" s="99">
        <f>=N68*36</f>
        <v>101250</v>
      </c>
      <c r="U68" s="58" t="s"/>
      <c r="V68" s="58" t="s"/>
      <c r="W68" s="58" t="s"/>
      <c r="X68" s="170" t="s"/>
      <c r="Y68" s="170" t="s"/>
      <c r="Z68" s="170" t="s"/>
    </row>
    <row r="69" spans="1:26" ht="27.75" customHeight="1">
      <c r="A69" s="59" t="s"/>
      <c r="B69" s="83" t="s"/>
      <c r="C69" s="83" t="s"/>
      <c r="D69" s="96" t="s">
        <v>94</v>
      </c>
      <c r="E69" s="35" t="s"/>
      <c r="F69" s="102" t="s">
        <v>115</v>
      </c>
      <c r="G69" s="96" t="s">
        <v>46</v>
      </c>
      <c r="H69" s="96" t="s">
        <v>102</v>
      </c>
      <c r="I69" s="96" t="s">
        <v>27</v>
      </c>
      <c r="J69" s="99">
        <v>11667</v>
      </c>
      <c r="K69" s="100">
        <v>1</v>
      </c>
      <c r="L69" s="99">
        <v>11667</v>
      </c>
      <c r="M69" s="101">
        <v>0.45</v>
      </c>
      <c r="N69" s="784">
        <v>5250.2</v>
      </c>
      <c r="O69" s="101">
        <v>1</v>
      </c>
      <c r="P69" s="99">
        <f>=N69*12</f>
        <v>63002.4</v>
      </c>
      <c r="Q69" s="101">
        <v>1</v>
      </c>
      <c r="R69" s="99">
        <f>=N69*24</f>
        <v>126004.8</v>
      </c>
      <c r="S69" s="101">
        <v>1</v>
      </c>
      <c r="T69" s="99">
        <f>=N69*36</f>
        <v>189007.2</v>
      </c>
      <c r="U69" s="58" t="s"/>
      <c r="V69" s="58" t="s"/>
      <c r="W69" s="58" t="s"/>
      <c r="X69" s="170" t="s"/>
      <c r="Y69" s="170" t="s"/>
      <c r="Z69" s="170" t="s"/>
    </row>
    <row r="70" spans="1:26" ht="27.75" customHeight="1">
      <c r="A70" s="87" t="s"/>
      <c r="B70" s="83" t="s"/>
      <c r="C70" s="83" t="s"/>
      <c r="D70" s="15" t="s">
        <v>94</v>
      </c>
      <c r="E70" s="103" t="s">
        <v>885</v>
      </c>
      <c r="F70" s="853" t="s">
        <v>116</v>
      </c>
      <c r="G70" s="105" t="s">
        <v>46</v>
      </c>
      <c r="H70" s="105" t="s">
        <v>102</v>
      </c>
      <c r="I70" s="105" t="s">
        <v>27</v>
      </c>
      <c r="J70" s="106">
        <v>3333</v>
      </c>
      <c r="K70" s="107">
        <v>1</v>
      </c>
      <c r="L70" s="106">
        <v>3333</v>
      </c>
      <c r="M70" s="108">
        <v>0.45</v>
      </c>
      <c r="N70" s="785">
        <v>1499.9</v>
      </c>
      <c r="O70" s="110">
        <v>0.8333</v>
      </c>
      <c r="P70" s="104">
        <v>14998.5</v>
      </c>
      <c r="Q70" s="110">
        <v>0.8333</v>
      </c>
      <c r="R70" s="771">
        <v>29997</v>
      </c>
      <c r="S70" s="110">
        <v>0.8333</v>
      </c>
      <c r="T70" s="771">
        <v>44995.5</v>
      </c>
      <c r="U70" s="111" t="s"/>
      <c r="V70" s="58" t="s"/>
      <c r="W70" s="58" t="s"/>
      <c r="X70" s="170" t="s"/>
      <c r="Y70" s="170" t="s"/>
      <c r="Z70" s="170" t="s"/>
    </row>
    <row r="71" spans="1:26" ht="27.75" customHeight="1">
      <c r="A71" s="112" t="s"/>
      <c r="B71" s="113" t="s"/>
      <c r="C71" s="114" t="s"/>
      <c r="D71" s="112" t="s">
        <v>94</v>
      </c>
      <c r="E71" s="115" t="s"/>
      <c r="F71" s="854" t="s">
        <v>117</v>
      </c>
      <c r="G71" s="117" t="s">
        <v>46</v>
      </c>
      <c r="H71" s="117" t="s">
        <v>102</v>
      </c>
      <c r="I71" s="117" t="s">
        <v>27</v>
      </c>
      <c r="J71" s="118">
        <v>6250</v>
      </c>
      <c r="K71" s="119">
        <v>1</v>
      </c>
      <c r="L71" s="118">
        <v>6250</v>
      </c>
      <c r="M71" s="120">
        <v>0.45</v>
      </c>
      <c r="N71" s="786">
        <v>2812.5</v>
      </c>
      <c r="O71" s="110">
        <v>0.8333</v>
      </c>
      <c r="P71" s="104">
        <v>28125</v>
      </c>
      <c r="Q71" s="110">
        <v>0.8333</v>
      </c>
      <c r="R71" s="771">
        <v>56250</v>
      </c>
      <c r="S71" s="110">
        <v>0.8333</v>
      </c>
      <c r="T71" s="771">
        <v>84375</v>
      </c>
      <c r="U71" s="123" t="s"/>
      <c r="V71" s="124" t="s"/>
      <c r="W71" s="124" t="s"/>
      <c r="X71" s="170" t="s"/>
      <c r="Y71" s="170" t="s"/>
      <c r="Z71" s="170" t="s"/>
    </row>
    <row r="72" spans="1:26" ht="27.75" customHeight="1">
      <c r="A72" s="112" t="s"/>
      <c r="B72" s="113" t="s"/>
      <c r="C72" s="114" t="s"/>
      <c r="D72" s="112" t="s">
        <v>94</v>
      </c>
      <c r="E72" s="115" t="s"/>
      <c r="F72" s="855" t="s">
        <v>118</v>
      </c>
      <c r="G72" s="126" t="s">
        <v>46</v>
      </c>
      <c r="H72" s="126" t="s">
        <v>102</v>
      </c>
      <c r="I72" s="126" t="s">
        <v>27</v>
      </c>
      <c r="J72" s="127">
        <v>11667</v>
      </c>
      <c r="K72" s="128">
        <v>1</v>
      </c>
      <c r="L72" s="127">
        <v>11667</v>
      </c>
      <c r="M72" s="129">
        <v>0.45</v>
      </c>
      <c r="N72" s="787">
        <v>5250.2</v>
      </c>
      <c r="O72" s="763">
        <v>0.8333</v>
      </c>
      <c r="P72" s="768">
        <v>52501.5</v>
      </c>
      <c r="Q72" s="763">
        <v>0.8333</v>
      </c>
      <c r="R72" s="772">
        <v>105003</v>
      </c>
      <c r="S72" s="763">
        <v>0.8333</v>
      </c>
      <c r="T72" s="772">
        <v>157504.5</v>
      </c>
      <c r="U72" s="123" t="s"/>
      <c r="V72" s="124" t="s"/>
      <c r="W72" s="124" t="s"/>
      <c r="X72" s="170" t="s"/>
      <c r="Y72" s="170" t="s"/>
      <c r="Z72" s="170" t="s"/>
    </row>
    <row r="73" spans="1:26" ht="27.75" customHeight="1">
      <c r="A73" s="112" t="s"/>
      <c r="B73" s="113" t="s"/>
      <c r="C73" s="114" t="s"/>
      <c r="D73" s="112" t="s">
        <v>94</v>
      </c>
      <c r="E73" s="115" t="s"/>
      <c r="F73" s="855" t="s">
        <v>119</v>
      </c>
      <c r="G73" s="126" t="s">
        <v>46</v>
      </c>
      <c r="H73" s="126" t="s">
        <v>102</v>
      </c>
      <c r="I73" s="126" t="s">
        <v>27</v>
      </c>
      <c r="J73" s="127">
        <v>22400</v>
      </c>
      <c r="K73" s="128">
        <v>1</v>
      </c>
      <c r="L73" s="127">
        <v>22400</v>
      </c>
      <c r="M73" s="129">
        <v>0.45</v>
      </c>
      <c r="N73" s="788">
        <v>10080</v>
      </c>
      <c r="O73" s="763">
        <v>0.8333</v>
      </c>
      <c r="P73" s="768">
        <v>100800</v>
      </c>
      <c r="Q73" s="763">
        <v>0.8333</v>
      </c>
      <c r="R73" s="772">
        <v>201600</v>
      </c>
      <c r="S73" s="763">
        <v>0.8333</v>
      </c>
      <c r="T73" s="772">
        <v>302400</v>
      </c>
      <c r="U73" s="123" t="s"/>
      <c r="V73" s="124" t="s"/>
      <c r="W73" s="124" t="s"/>
      <c r="X73" s="170" t="s"/>
      <c r="Y73" s="170" t="s"/>
      <c r="Z73" s="170" t="s"/>
    </row>
    <row r="74" spans="1:26" ht="27.75" customHeight="1">
      <c r="A74" s="112" t="s"/>
      <c r="B74" s="113" t="s"/>
      <c r="C74" s="114" t="s"/>
      <c r="D74" s="112" t="s">
        <v>94</v>
      </c>
      <c r="E74" s="115" t="s"/>
      <c r="F74" s="854" t="s">
        <v>120</v>
      </c>
      <c r="G74" s="117" t="s">
        <v>46</v>
      </c>
      <c r="H74" s="117" t="s">
        <v>102</v>
      </c>
      <c r="I74" s="117" t="s">
        <v>27</v>
      </c>
      <c r="J74" s="118">
        <v>500</v>
      </c>
      <c r="K74" s="119">
        <v>1</v>
      </c>
      <c r="L74" s="118">
        <v>500</v>
      </c>
      <c r="M74" s="120">
        <v>0.45</v>
      </c>
      <c r="N74" s="789">
        <v>225</v>
      </c>
      <c r="O74" s="110">
        <v>0.8333</v>
      </c>
      <c r="P74" s="104">
        <v>5000</v>
      </c>
      <c r="Q74" s="110">
        <v>0.8333</v>
      </c>
      <c r="R74" s="771">
        <v>4500</v>
      </c>
      <c r="S74" s="110">
        <v>0.8333</v>
      </c>
      <c r="T74" s="771">
        <v>6750</v>
      </c>
      <c r="U74" s="123" t="s"/>
      <c r="V74" s="124" t="s"/>
      <c r="W74" s="124" t="s"/>
      <c r="X74" s="170" t="s"/>
      <c r="Y74" s="170" t="s"/>
      <c r="Z74" s="170" t="s"/>
    </row>
    <row r="75" spans="1:26" ht="27.75" customHeight="1">
      <c r="A75" s="15" t="s"/>
      <c r="B75" s="83" t="s"/>
      <c r="C75" s="132" t="s">
        <v>121</v>
      </c>
      <c r="D75" s="15" t="s">
        <v>94</v>
      </c>
      <c r="E75" s="103" t="s">
        <v>886</v>
      </c>
      <c r="F75" s="133" t="s">
        <v>122</v>
      </c>
      <c r="G75" s="15" t="s">
        <v>46</v>
      </c>
      <c r="H75" s="15" t="s">
        <v>102</v>
      </c>
      <c r="I75" s="15" t="s">
        <v>27</v>
      </c>
      <c r="J75" s="17">
        <v>937</v>
      </c>
      <c r="K75" s="21">
        <v>1</v>
      </c>
      <c r="L75" s="17">
        <v>937</v>
      </c>
      <c r="M75" s="19">
        <v>0.45</v>
      </c>
      <c r="N75" s="779">
        <v>421.7</v>
      </c>
      <c r="O75" s="19">
        <v>1</v>
      </c>
      <c r="P75" s="24">
        <f>=N75*12</f>
        <v>5060.4</v>
      </c>
      <c r="Q75" s="52">
        <v>1</v>
      </c>
      <c r="R75" s="24">
        <f>=N75*24</f>
        <v>10120.8</v>
      </c>
      <c r="S75" s="52">
        <v>1</v>
      </c>
      <c r="T75" s="24">
        <f>=N75*36</f>
        <v>15181.2</v>
      </c>
      <c r="U75" s="58" t="s"/>
      <c r="V75" s="58" t="s"/>
      <c r="W75" s="58" t="s"/>
      <c r="X75" s="170" t="s"/>
      <c r="Y75" s="170" t="s"/>
      <c r="Z75" s="170" t="s"/>
    </row>
    <row r="76" spans="1:26" ht="27.75" customHeight="1">
      <c r="A76" s="15" t="s"/>
      <c r="B76" s="83" t="s"/>
      <c r="C76" s="59" t="s"/>
      <c r="D76" s="15" t="s">
        <v>94</v>
      </c>
      <c r="E76" s="83" t="s"/>
      <c r="F76" s="134" t="s">
        <v>123</v>
      </c>
      <c r="G76" s="15" t="s">
        <v>46</v>
      </c>
      <c r="H76" s="15" t="s">
        <v>102</v>
      </c>
      <c r="I76" s="15" t="s">
        <v>27</v>
      </c>
      <c r="J76" s="17">
        <v>3493</v>
      </c>
      <c r="K76" s="21">
        <v>1</v>
      </c>
      <c r="L76" s="17">
        <v>3493</v>
      </c>
      <c r="M76" s="19">
        <v>0.45</v>
      </c>
      <c r="N76" s="779">
        <v>1571.9</v>
      </c>
      <c r="O76" s="52">
        <v>1</v>
      </c>
      <c r="P76" s="24">
        <f>=N76*12</f>
        <v>18862.8</v>
      </c>
      <c r="Q76" s="52">
        <v>1</v>
      </c>
      <c r="R76" s="24">
        <f>=N76*24</f>
        <v>37725.6</v>
      </c>
      <c r="S76" s="52">
        <v>1</v>
      </c>
      <c r="T76" s="24">
        <f>=N76*36</f>
        <v>56588.4</v>
      </c>
      <c r="U76" s="58" t="s"/>
      <c r="V76" s="58" t="s"/>
      <c r="W76" s="58" t="s"/>
      <c r="X76" s="170" t="s"/>
      <c r="Y76" s="170" t="s"/>
      <c r="Z76" s="170" t="s"/>
    </row>
    <row r="77" spans="1:26" ht="27.75" customHeight="1">
      <c r="A77" s="15" t="s"/>
      <c r="B77" s="83" t="s"/>
      <c r="C77" s="59" t="s"/>
      <c r="D77" s="15" t="s">
        <v>94</v>
      </c>
      <c r="E77" s="83" t="s"/>
      <c r="F77" s="135" t="s">
        <v>124</v>
      </c>
      <c r="G77" s="15" t="s">
        <v>46</v>
      </c>
      <c r="H77" s="15" t="s">
        <v>102</v>
      </c>
      <c r="I77" s="15" t="s">
        <v>27</v>
      </c>
      <c r="J77" s="17">
        <v>1339</v>
      </c>
      <c r="K77" s="21">
        <v>1</v>
      </c>
      <c r="L77" s="17">
        <v>1339</v>
      </c>
      <c r="M77" s="19">
        <v>0.45</v>
      </c>
      <c r="N77" s="779">
        <v>602.6</v>
      </c>
      <c r="O77" s="19">
        <v>1</v>
      </c>
      <c r="P77" s="24">
        <f>=N77*12</f>
        <v>7231.2</v>
      </c>
      <c r="Q77" s="52">
        <v>1</v>
      </c>
      <c r="R77" s="24">
        <f>=N77*24</f>
        <v>14462.4</v>
      </c>
      <c r="S77" s="52">
        <v>1</v>
      </c>
      <c r="T77" s="24">
        <f>=N77*36</f>
        <v>21693.6</v>
      </c>
      <c r="U77" s="58" t="s"/>
      <c r="V77" s="58" t="s"/>
      <c r="W77" s="58" t="s"/>
      <c r="X77" s="170" t="s"/>
      <c r="Y77" s="170" t="s"/>
      <c r="Z77" s="170" t="s"/>
    </row>
    <row r="78" spans="1:26" ht="27.75" customHeight="1">
      <c r="A78" s="15" t="s"/>
      <c r="B78" s="83" t="s"/>
      <c r="C78" s="59" t="s"/>
      <c r="D78" s="15" t="s">
        <v>94</v>
      </c>
      <c r="E78" s="83" t="s"/>
      <c r="F78" s="134" t="s">
        <v>125</v>
      </c>
      <c r="G78" s="15" t="s">
        <v>46</v>
      </c>
      <c r="H78" s="15" t="s">
        <v>102</v>
      </c>
      <c r="I78" s="15" t="s">
        <v>27</v>
      </c>
      <c r="J78" s="17">
        <v>4990</v>
      </c>
      <c r="K78" s="21">
        <v>1</v>
      </c>
      <c r="L78" s="17">
        <v>4990</v>
      </c>
      <c r="M78" s="19">
        <v>0.45</v>
      </c>
      <c r="N78" s="779">
        <v>2245.5</v>
      </c>
      <c r="O78" s="52">
        <v>1</v>
      </c>
      <c r="P78" s="24">
        <f>=N78*12</f>
        <v>26946</v>
      </c>
      <c r="Q78" s="52">
        <v>1</v>
      </c>
      <c r="R78" s="24">
        <f>=N78*24</f>
        <v>53892</v>
      </c>
      <c r="S78" s="52">
        <v>1</v>
      </c>
      <c r="T78" s="24">
        <f>=N78*36</f>
        <v>80838</v>
      </c>
      <c r="U78" s="58" t="s"/>
      <c r="V78" s="58" t="s"/>
      <c r="W78" s="58" t="s"/>
      <c r="X78" s="170" t="s"/>
      <c r="Y78" s="170" t="s"/>
      <c r="Z78" s="170" t="s"/>
    </row>
    <row r="79" spans="1:26" ht="27.75" customHeight="1">
      <c r="A79" s="15" t="s"/>
      <c r="B79" s="83" t="s"/>
      <c r="C79" s="59" t="s"/>
      <c r="D79" s="15" t="s">
        <v>94</v>
      </c>
      <c r="E79" s="35" t="s"/>
      <c r="F79" s="134" t="s">
        <v>126</v>
      </c>
      <c r="G79" s="15" t="s">
        <v>46</v>
      </c>
      <c r="H79" s="15" t="s">
        <v>102</v>
      </c>
      <c r="I79" s="15" t="s">
        <v>27</v>
      </c>
      <c r="J79" s="17">
        <v>10530</v>
      </c>
      <c r="K79" s="21">
        <v>1</v>
      </c>
      <c r="L79" s="17">
        <v>10530</v>
      </c>
      <c r="M79" s="19">
        <v>0.45</v>
      </c>
      <c r="N79" s="779">
        <v>4738.5</v>
      </c>
      <c r="O79" s="19">
        <v>1</v>
      </c>
      <c r="P79" s="24">
        <f>=N79*12</f>
        <v>56862</v>
      </c>
      <c r="Q79" s="52">
        <v>1</v>
      </c>
      <c r="R79" s="24">
        <f>=N79*24</f>
        <v>113724</v>
      </c>
      <c r="S79" s="52">
        <v>1</v>
      </c>
      <c r="T79" s="24">
        <f>=N79*36</f>
        <v>170586</v>
      </c>
      <c r="U79" s="58" t="s"/>
      <c r="V79" s="58" t="s"/>
      <c r="W79" s="58" t="s"/>
      <c r="X79" s="170" t="s"/>
      <c r="Y79" s="170" t="s"/>
      <c r="Z79" s="170" t="s"/>
    </row>
    <row r="80" spans="1:26" ht="27.75" customHeight="1">
      <c r="A80" s="15" t="s"/>
      <c r="B80" s="83" t="s"/>
      <c r="C80" s="76" t="s">
        <v>127</v>
      </c>
      <c r="D80" s="96" t="s">
        <v>94</v>
      </c>
      <c r="E80" s="97" t="s">
        <v>887</v>
      </c>
      <c r="F80" s="136" t="s">
        <v>128</v>
      </c>
      <c r="G80" s="96" t="s">
        <v>46</v>
      </c>
      <c r="H80" s="96" t="s">
        <v>102</v>
      </c>
      <c r="I80" s="96" t="s">
        <v>27</v>
      </c>
      <c r="J80" s="99">
        <v>1107</v>
      </c>
      <c r="K80" s="100">
        <v>1</v>
      </c>
      <c r="L80" s="99">
        <v>1107</v>
      </c>
      <c r="M80" s="101">
        <v>0.45</v>
      </c>
      <c r="N80" s="784">
        <v>498.2</v>
      </c>
      <c r="O80" s="101">
        <v>1</v>
      </c>
      <c r="P80" s="99">
        <f>=N80*12</f>
        <v>5978.4</v>
      </c>
      <c r="Q80" s="101">
        <v>1</v>
      </c>
      <c r="R80" s="99">
        <f>=N80*24</f>
        <v>11956.8</v>
      </c>
      <c r="S80" s="101">
        <v>1</v>
      </c>
      <c r="T80" s="99">
        <f>=N80*36</f>
        <v>17935.2</v>
      </c>
      <c r="U80" s="58" t="s"/>
      <c r="V80" s="58" t="s"/>
      <c r="W80" s="58" t="s"/>
      <c r="X80" s="170" t="s"/>
      <c r="Y80" s="170" t="s"/>
      <c r="Z80" s="170" t="s"/>
    </row>
    <row r="81" spans="1:26" ht="27.75" customHeight="1">
      <c r="A81" s="15" t="s"/>
      <c r="B81" s="83" t="s"/>
      <c r="C81" s="83" t="s"/>
      <c r="D81" s="96" t="s">
        <v>94</v>
      </c>
      <c r="E81" s="83" t="s"/>
      <c r="F81" s="137" t="s">
        <v>129</v>
      </c>
      <c r="G81" s="96" t="s">
        <v>46</v>
      </c>
      <c r="H81" s="96" t="s">
        <v>102</v>
      </c>
      <c r="I81" s="96" t="s">
        <v>27</v>
      </c>
      <c r="J81" s="99">
        <v>3219</v>
      </c>
      <c r="K81" s="100">
        <v>1</v>
      </c>
      <c r="L81" s="99">
        <v>3219</v>
      </c>
      <c r="M81" s="101">
        <v>0.45</v>
      </c>
      <c r="N81" s="784">
        <v>1448.6</v>
      </c>
      <c r="O81" s="101">
        <v>1</v>
      </c>
      <c r="P81" s="99">
        <f>=N81*12</f>
        <v>17383.2</v>
      </c>
      <c r="Q81" s="101">
        <v>1</v>
      </c>
      <c r="R81" s="99">
        <f>=N81*24</f>
        <v>34766.4</v>
      </c>
      <c r="S81" s="101">
        <v>1</v>
      </c>
      <c r="T81" s="99">
        <f>=N81*36</f>
        <v>52149.6</v>
      </c>
      <c r="U81" s="58" t="s"/>
      <c r="V81" s="58" t="s"/>
      <c r="W81" s="58" t="s"/>
      <c r="X81" s="170" t="s"/>
      <c r="Y81" s="170" t="s"/>
      <c r="Z81" s="170" t="s"/>
    </row>
    <row r="82" spans="1:26" ht="27.75" customHeight="1">
      <c r="A82" s="15" t="s"/>
      <c r="B82" s="83" t="s"/>
      <c r="C82" s="83" t="s"/>
      <c r="D82" s="96" t="s">
        <v>94</v>
      </c>
      <c r="E82" s="83" t="s"/>
      <c r="F82" s="137" t="s">
        <v>130</v>
      </c>
      <c r="G82" s="96" t="s">
        <v>46</v>
      </c>
      <c r="H82" s="96" t="s">
        <v>102</v>
      </c>
      <c r="I82" s="96" t="s">
        <v>27</v>
      </c>
      <c r="J82" s="99">
        <v>9606</v>
      </c>
      <c r="K82" s="100">
        <v>1</v>
      </c>
      <c r="L82" s="99">
        <v>9606</v>
      </c>
      <c r="M82" s="101">
        <v>0.45</v>
      </c>
      <c r="N82" s="784">
        <v>4322.7</v>
      </c>
      <c r="O82" s="101">
        <v>1</v>
      </c>
      <c r="P82" s="99">
        <f>=N82*12</f>
        <v>51872.4</v>
      </c>
      <c r="Q82" s="101">
        <v>1</v>
      </c>
      <c r="R82" s="99">
        <f>=N82*24</f>
        <v>103744.8</v>
      </c>
      <c r="S82" s="101">
        <v>1</v>
      </c>
      <c r="T82" s="99">
        <f>=N82*36</f>
        <v>155617.2</v>
      </c>
      <c r="U82" s="58" t="s"/>
      <c r="V82" s="58" t="s"/>
      <c r="W82" s="58" t="s"/>
      <c r="X82" s="170" t="s"/>
      <c r="Y82" s="170" t="s"/>
      <c r="Z82" s="170" t="s"/>
    </row>
    <row r="83" spans="1:26" ht="27.75" customHeight="1">
      <c r="A83" s="15" t="s"/>
      <c r="B83" s="83" t="s"/>
      <c r="C83" s="83" t="s"/>
      <c r="D83" s="96" t="s">
        <v>94</v>
      </c>
      <c r="E83" s="83" t="s"/>
      <c r="F83" s="137" t="s">
        <v>131</v>
      </c>
      <c r="G83" s="96" t="s">
        <v>46</v>
      </c>
      <c r="H83" s="96" t="s">
        <v>102</v>
      </c>
      <c r="I83" s="96" t="s">
        <v>27</v>
      </c>
      <c r="J83" s="99">
        <v>1582</v>
      </c>
      <c r="K83" s="100">
        <v>1</v>
      </c>
      <c r="L83" s="99">
        <v>1582</v>
      </c>
      <c r="M83" s="101">
        <v>0.45</v>
      </c>
      <c r="N83" s="784">
        <v>711.9</v>
      </c>
      <c r="O83" s="101">
        <v>1</v>
      </c>
      <c r="P83" s="99">
        <f>=N83*12</f>
        <v>8542.8</v>
      </c>
      <c r="Q83" s="101">
        <v>1</v>
      </c>
      <c r="R83" s="99">
        <f>=N83*24</f>
        <v>17085.6</v>
      </c>
      <c r="S83" s="101">
        <v>1</v>
      </c>
      <c r="T83" s="99">
        <f>=N83*36</f>
        <v>25628.4</v>
      </c>
      <c r="U83" s="58" t="s"/>
      <c r="V83" s="58" t="s"/>
      <c r="W83" s="58" t="s"/>
      <c r="X83" s="170" t="s"/>
      <c r="Y83" s="170" t="s"/>
      <c r="Z83" s="170" t="s"/>
    </row>
    <row r="84" spans="1:26" ht="27.75" customHeight="1">
      <c r="A84" s="15" t="s"/>
      <c r="B84" s="83" t="s"/>
      <c r="C84" s="83" t="s"/>
      <c r="D84" s="96" t="s">
        <v>94</v>
      </c>
      <c r="E84" s="83" t="s"/>
      <c r="F84" s="137" t="s">
        <v>132</v>
      </c>
      <c r="G84" s="96" t="s">
        <v>46</v>
      </c>
      <c r="H84" s="96" t="s">
        <v>102</v>
      </c>
      <c r="I84" s="96" t="s">
        <v>27</v>
      </c>
      <c r="J84" s="99">
        <v>4599</v>
      </c>
      <c r="K84" s="100">
        <v>1</v>
      </c>
      <c r="L84" s="99">
        <v>4599</v>
      </c>
      <c r="M84" s="101">
        <v>0.45</v>
      </c>
      <c r="N84" s="784">
        <v>2069.6</v>
      </c>
      <c r="O84" s="101">
        <v>1</v>
      </c>
      <c r="P84" s="99">
        <f>=N84*12</f>
        <v>24835.2</v>
      </c>
      <c r="Q84" s="101">
        <v>1</v>
      </c>
      <c r="R84" s="99">
        <f>=N84*24</f>
        <v>49670.4</v>
      </c>
      <c r="S84" s="101">
        <v>1</v>
      </c>
      <c r="T84" s="99">
        <f>=N84*36</f>
        <v>74505.6</v>
      </c>
      <c r="U84" s="58" t="s"/>
      <c r="V84" s="58" t="s"/>
      <c r="W84" s="58" t="s"/>
      <c r="X84" s="170" t="s"/>
      <c r="Y84" s="170" t="s"/>
      <c r="Z84" s="170" t="s"/>
    </row>
    <row r="85" spans="1:26" ht="27.75" customHeight="1">
      <c r="A85" s="15" t="s"/>
      <c r="B85" s="83" t="s"/>
      <c r="C85" s="83" t="s"/>
      <c r="D85" s="96" t="s">
        <v>94</v>
      </c>
      <c r="E85" s="35" t="s"/>
      <c r="F85" s="137" t="s">
        <v>133</v>
      </c>
      <c r="G85" s="96" t="s">
        <v>46</v>
      </c>
      <c r="H85" s="96" t="s">
        <v>102</v>
      </c>
      <c r="I85" s="96" t="s">
        <v>27</v>
      </c>
      <c r="J85" s="99">
        <v>13722</v>
      </c>
      <c r="K85" s="100">
        <v>1</v>
      </c>
      <c r="L85" s="99">
        <v>13722</v>
      </c>
      <c r="M85" s="101">
        <v>0.45</v>
      </c>
      <c r="N85" s="784">
        <v>6174.9</v>
      </c>
      <c r="O85" s="101">
        <v>1</v>
      </c>
      <c r="P85" s="99">
        <f>=N85*12</f>
        <v>74098.8</v>
      </c>
      <c r="Q85" s="101">
        <v>1</v>
      </c>
      <c r="R85" s="99">
        <f>=N85*24</f>
        <v>148197.6</v>
      </c>
      <c r="S85" s="101">
        <v>1</v>
      </c>
      <c r="T85" s="99">
        <f>=N85*36</f>
        <v>222296.4</v>
      </c>
      <c r="U85" s="58" t="s"/>
      <c r="V85" s="58" t="s"/>
      <c r="W85" s="58" t="s"/>
      <c r="X85" s="170" t="s"/>
      <c r="Y85" s="170" t="s"/>
      <c r="Z85" s="170" t="s"/>
    </row>
    <row r="86" spans="1:26" ht="27.75" customHeight="1">
      <c r="A86" s="87" t="s"/>
      <c r="B86" s="83" t="s"/>
      <c r="C86" s="83" t="s"/>
      <c r="D86" s="138" t="s">
        <v>94</v>
      </c>
      <c r="E86" s="139" t="s">
        <v>888</v>
      </c>
      <c r="F86" s="140" t="s">
        <v>128</v>
      </c>
      <c r="G86" s="15" t="s">
        <v>46</v>
      </c>
      <c r="H86" s="15" t="s">
        <v>102</v>
      </c>
      <c r="I86" s="15" t="s">
        <v>27</v>
      </c>
      <c r="J86" s="17">
        <v>1107</v>
      </c>
      <c r="K86" s="21">
        <v>1</v>
      </c>
      <c r="L86" s="17">
        <v>1107</v>
      </c>
      <c r="M86" s="19">
        <v>0.45</v>
      </c>
      <c r="N86" s="779">
        <v>498.2</v>
      </c>
      <c r="O86" s="52">
        <v>0.85</v>
      </c>
      <c r="P86" s="24">
        <f>=J86*12*0.85*0.45</f>
        <v>5081.13</v>
      </c>
      <c r="Q86" s="52">
        <v>0.75</v>
      </c>
      <c r="R86" s="24">
        <f>=J86*24*0.75*0.45</f>
        <v>8966.7</v>
      </c>
      <c r="S86" s="52">
        <v>0.65</v>
      </c>
      <c r="T86" s="24">
        <f>=J86*36*0.65*0.45</f>
        <v>11656.71</v>
      </c>
      <c r="U86" s="111" t="s"/>
      <c r="V86" s="58" t="s"/>
      <c r="W86" s="58" t="s"/>
      <c r="X86" s="170" t="s"/>
      <c r="Y86" s="170" t="s"/>
      <c r="Z86" s="170" t="s"/>
    </row>
    <row r="87" spans="1:26" ht="27.75" customHeight="1">
      <c r="A87" s="112" t="s"/>
      <c r="B87" s="113" t="s"/>
      <c r="C87" s="141" t="s"/>
      <c r="D87" s="142" t="s"/>
      <c r="E87" s="143" t="s"/>
      <c r="F87" s="144" t="s">
        <v>134</v>
      </c>
      <c r="G87" s="112" t="s">
        <v>46</v>
      </c>
      <c r="H87" s="112" t="s">
        <v>102</v>
      </c>
      <c r="I87" s="112" t="s">
        <v>27</v>
      </c>
      <c r="J87" s="145">
        <v>1257</v>
      </c>
      <c r="K87" s="146">
        <v>1</v>
      </c>
      <c r="L87" s="145">
        <v>1257</v>
      </c>
      <c r="M87" s="147">
        <v>0.45</v>
      </c>
      <c r="N87" s="790">
        <v>565.7</v>
      </c>
      <c r="O87" s="148">
        <v>0.85</v>
      </c>
      <c r="P87" s="149">
        <f>=J87*12*0.85*0.45</f>
        <v>5769.63</v>
      </c>
      <c r="Q87" s="148">
        <v>0.75</v>
      </c>
      <c r="R87" s="149">
        <f>=J87*24*0.75*0.45</f>
        <v>10181.7</v>
      </c>
      <c r="S87" s="148">
        <v>0.65</v>
      </c>
      <c r="T87" s="149">
        <f>=J87*36*0.65*0.45</f>
        <v>13236.21</v>
      </c>
      <c r="U87" s="123" t="s"/>
      <c r="V87" s="124" t="s"/>
      <c r="W87" s="124" t="s"/>
      <c r="X87" s="170" t="s"/>
      <c r="Y87" s="170" t="s"/>
      <c r="Z87" s="170" t="s"/>
    </row>
    <row r="88" spans="1:26" ht="27.75" customHeight="1">
      <c r="A88" s="112" t="s"/>
      <c r="B88" s="113" t="s"/>
      <c r="C88" s="141" t="s"/>
      <c r="D88" s="142" t="s"/>
      <c r="E88" s="143" t="s"/>
      <c r="F88" s="144" t="s">
        <v>131</v>
      </c>
      <c r="G88" s="112" t="s">
        <v>46</v>
      </c>
      <c r="H88" s="112" t="s">
        <v>102</v>
      </c>
      <c r="I88" s="112" t="s">
        <v>27</v>
      </c>
      <c r="J88" s="145">
        <v>1582</v>
      </c>
      <c r="K88" s="146">
        <v>1</v>
      </c>
      <c r="L88" s="145">
        <v>1582</v>
      </c>
      <c r="M88" s="147">
        <v>0.45</v>
      </c>
      <c r="N88" s="790">
        <v>711.9</v>
      </c>
      <c r="O88" s="148">
        <v>0.85</v>
      </c>
      <c r="P88" s="149">
        <f>=J88*12*0.85*0.45</f>
        <v>7261.38</v>
      </c>
      <c r="Q88" s="148">
        <v>0.75</v>
      </c>
      <c r="R88" s="149">
        <f>=J88*24*0.75*0.45</f>
        <v>12814.2</v>
      </c>
      <c r="S88" s="148">
        <v>0.65</v>
      </c>
      <c r="T88" s="149">
        <f>=J88*36*0.65*0.45</f>
        <v>16658.46</v>
      </c>
      <c r="U88" s="123" t="s"/>
      <c r="V88" s="124" t="s"/>
      <c r="W88" s="124" t="s"/>
      <c r="X88" s="170" t="s"/>
      <c r="Y88" s="170" t="s"/>
      <c r="Z88" s="170" t="s"/>
    </row>
    <row r="89" spans="1:26" ht="27.75" customHeight="1">
      <c r="A89" s="87" t="s"/>
      <c r="B89" s="83" t="s"/>
      <c r="C89" s="83" t="s"/>
      <c r="D89" s="138" t="s">
        <v>94</v>
      </c>
      <c r="E89" s="83" t="s"/>
      <c r="F89" s="150" t="s">
        <v>129</v>
      </c>
      <c r="G89" s="15" t="s">
        <v>46</v>
      </c>
      <c r="H89" s="15" t="s">
        <v>102</v>
      </c>
      <c r="I89" s="15" t="s">
        <v>27</v>
      </c>
      <c r="J89" s="17">
        <v>3219</v>
      </c>
      <c r="K89" s="21">
        <v>1</v>
      </c>
      <c r="L89" s="17">
        <v>3219</v>
      </c>
      <c r="M89" s="19">
        <v>0.45</v>
      </c>
      <c r="N89" s="779">
        <v>1448.6</v>
      </c>
      <c r="O89" s="52">
        <v>0.85</v>
      </c>
      <c r="P89" s="24">
        <f>=J89*12*0.85*0.45</f>
        <v>14775.21</v>
      </c>
      <c r="Q89" s="52">
        <v>0.75</v>
      </c>
      <c r="R89" s="24">
        <f>=J89*24*0.75*0.45</f>
        <v>26073.9</v>
      </c>
      <c r="S89" s="52">
        <v>0.65</v>
      </c>
      <c r="T89" s="24">
        <f>=J89*36*0.65*0.45</f>
        <v>33896.07</v>
      </c>
      <c r="U89" s="111" t="s"/>
      <c r="V89" s="58" t="s"/>
      <c r="W89" s="58" t="s"/>
      <c r="X89" s="170" t="s"/>
      <c r="Y89" s="170" t="s"/>
      <c r="Z89" s="170" t="s"/>
    </row>
    <row r="90" spans="1:26" ht="27.75" customHeight="1">
      <c r="A90" s="87" t="s"/>
      <c r="B90" s="83" t="s"/>
      <c r="C90" s="83" t="s"/>
      <c r="D90" s="138" t="s">
        <v>94</v>
      </c>
      <c r="E90" s="83" t="s"/>
      <c r="F90" s="150" t="s">
        <v>132</v>
      </c>
      <c r="G90" s="15" t="s">
        <v>46</v>
      </c>
      <c r="H90" s="15" t="s">
        <v>102</v>
      </c>
      <c r="I90" s="15" t="s">
        <v>27</v>
      </c>
      <c r="J90" s="17">
        <v>4599</v>
      </c>
      <c r="K90" s="21">
        <v>1</v>
      </c>
      <c r="L90" s="17">
        <v>4599</v>
      </c>
      <c r="M90" s="19">
        <v>0.45</v>
      </c>
      <c r="N90" s="779">
        <v>2069.6</v>
      </c>
      <c r="O90" s="52">
        <v>0.85</v>
      </c>
      <c r="P90" s="24">
        <f>=J90*12*0.85*0.45</f>
        <v>21109.41</v>
      </c>
      <c r="Q90" s="52">
        <v>0.75</v>
      </c>
      <c r="R90" s="24">
        <f>=J90*24*0.75*0.45</f>
        <v>37251.9</v>
      </c>
      <c r="S90" s="52">
        <v>0.65</v>
      </c>
      <c r="T90" s="24">
        <f>=J90*36*0.65*0.45</f>
        <v>48427.47</v>
      </c>
      <c r="U90" s="111" t="s"/>
      <c r="V90" s="58" t="s"/>
      <c r="W90" s="58" t="s"/>
      <c r="X90" s="170" t="s"/>
      <c r="Y90" s="170" t="s"/>
      <c r="Z90" s="170" t="s"/>
    </row>
    <row r="91" spans="1:26" ht="27.75" customHeight="1">
      <c r="A91" s="87" t="s"/>
      <c r="B91" s="83" t="s"/>
      <c r="C91" s="83" t="s"/>
      <c r="D91" s="138" t="s">
        <v>94</v>
      </c>
      <c r="E91" s="83" t="s"/>
      <c r="F91" s="150" t="s">
        <v>130</v>
      </c>
      <c r="G91" s="15" t="s">
        <v>46</v>
      </c>
      <c r="H91" s="15" t="s">
        <v>102</v>
      </c>
      <c r="I91" s="15" t="s">
        <v>27</v>
      </c>
      <c r="J91" s="17">
        <v>7359</v>
      </c>
      <c r="K91" s="21">
        <v>1</v>
      </c>
      <c r="L91" s="17">
        <v>7359</v>
      </c>
      <c r="M91" s="19">
        <v>0.45</v>
      </c>
      <c r="N91" s="779">
        <v>4322.7</v>
      </c>
      <c r="O91" s="52">
        <v>0.85</v>
      </c>
      <c r="P91" s="24">
        <f>=J91*12*0.85*0.45</f>
        <v>33777.81</v>
      </c>
      <c r="Q91" s="52">
        <v>0.75</v>
      </c>
      <c r="R91" s="24">
        <f>=J91*24*0.75*0.45</f>
        <v>59607.9</v>
      </c>
      <c r="S91" s="52">
        <v>0.65</v>
      </c>
      <c r="T91" s="24">
        <f>=J91*36*0.65*0.45</f>
        <v>77490.27</v>
      </c>
      <c r="U91" s="111" t="s"/>
      <c r="V91" s="58" t="s"/>
      <c r="W91" s="58" t="s"/>
      <c r="X91" s="170" t="s"/>
      <c r="Y91" s="170" t="s"/>
      <c r="Z91" s="170" t="s"/>
    </row>
    <row r="92" spans="1:26" ht="27.75" customHeight="1">
      <c r="A92" s="87" t="s"/>
      <c r="B92" s="83" t="s"/>
      <c r="C92" s="83" t="s"/>
      <c r="D92" s="138" t="s">
        <v>94</v>
      </c>
      <c r="E92" s="83" t="s"/>
      <c r="F92" s="150" t="s">
        <v>133</v>
      </c>
      <c r="G92" s="15" t="s">
        <v>46</v>
      </c>
      <c r="H92" s="15" t="s">
        <v>102</v>
      </c>
      <c r="I92" s="15" t="s">
        <v>27</v>
      </c>
      <c r="J92" s="17">
        <v>15639</v>
      </c>
      <c r="K92" s="21">
        <v>1</v>
      </c>
      <c r="L92" s="17">
        <v>15639</v>
      </c>
      <c r="M92" s="19">
        <v>0.45</v>
      </c>
      <c r="N92" s="779">
        <v>6174.9</v>
      </c>
      <c r="O92" s="52">
        <v>0.85</v>
      </c>
      <c r="P92" s="24">
        <f>=J92*12*0.85*0.45</f>
        <v>71783.01</v>
      </c>
      <c r="Q92" s="52">
        <v>0.75</v>
      </c>
      <c r="R92" s="24">
        <f>=J92*24*0.75*0.45</f>
        <v>126675.9</v>
      </c>
      <c r="S92" s="52">
        <v>0.65</v>
      </c>
      <c r="T92" s="24">
        <f>=J92*36*0.65*0.45</f>
        <v>164678.67</v>
      </c>
      <c r="U92" s="111" t="s"/>
      <c r="V92" s="58" t="s"/>
      <c r="W92" s="58" t="s"/>
      <c r="X92" s="170" t="s"/>
      <c r="Y92" s="170" t="s"/>
      <c r="Z92" s="170" t="s"/>
    </row>
    <row r="93" spans="1:26" ht="27.75" customHeight="1">
      <c r="A93" s="87" t="s"/>
      <c r="B93" s="83" t="s"/>
      <c r="C93" s="93" t="s"/>
      <c r="D93" s="138" t="s">
        <v>94</v>
      </c>
      <c r="E93" s="35" t="s"/>
      <c r="F93" s="150" t="s">
        <v>120</v>
      </c>
      <c r="G93" s="15" t="s">
        <v>46</v>
      </c>
      <c r="H93" s="15" t="s">
        <v>102</v>
      </c>
      <c r="I93" s="15" t="s">
        <v>27</v>
      </c>
      <c r="J93" s="17">
        <v>500</v>
      </c>
      <c r="K93" s="21">
        <v>1</v>
      </c>
      <c r="L93" s="17">
        <v>500</v>
      </c>
      <c r="M93" s="19">
        <v>0.45</v>
      </c>
      <c r="N93" s="779">
        <v>225</v>
      </c>
      <c r="O93" s="52">
        <v>0.85</v>
      </c>
      <c r="P93" s="24">
        <f>=J93*12*0.85*0.45</f>
        <v>2295</v>
      </c>
      <c r="Q93" s="52">
        <v>0.75</v>
      </c>
      <c r="R93" s="24">
        <f>=J93*24*0.75*0.45</f>
        <v>4050</v>
      </c>
      <c r="S93" s="52">
        <v>0.65</v>
      </c>
      <c r="T93" s="24">
        <f>=J93*36*0.65*0.45</f>
        <v>5265</v>
      </c>
      <c r="U93" s="111" t="s"/>
      <c r="V93" s="58" t="s"/>
      <c r="W93" s="58" t="s"/>
      <c r="X93" s="170" t="s"/>
      <c r="Y93" s="170" t="s"/>
      <c r="Z93" s="170" t="s"/>
    </row>
    <row r="94" spans="1:26" ht="27.75" customHeight="1">
      <c r="A94" s="59" t="s"/>
      <c r="B94" s="83" t="s"/>
      <c r="C94" s="76" t="s">
        <v>135</v>
      </c>
      <c r="D94" s="77" t="s">
        <v>94</v>
      </c>
      <c r="E94" s="151" t="s">
        <v>889</v>
      </c>
      <c r="F94" s="152" t="s">
        <v>136</v>
      </c>
      <c r="G94" s="77" t="s">
        <v>46</v>
      </c>
      <c r="H94" s="77" t="s">
        <v>102</v>
      </c>
      <c r="I94" s="77" t="s">
        <v>27</v>
      </c>
      <c r="J94" s="80">
        <v>1879</v>
      </c>
      <c r="K94" s="81">
        <v>1</v>
      </c>
      <c r="L94" s="80">
        <v>1879</v>
      </c>
      <c r="M94" s="82">
        <v>0.45</v>
      </c>
      <c r="N94" s="783">
        <v>845.6</v>
      </c>
      <c r="O94" s="82">
        <v>1</v>
      </c>
      <c r="P94" s="80">
        <f>=N94*12</f>
        <v>10147.2</v>
      </c>
      <c r="Q94" s="82">
        <v>1</v>
      </c>
      <c r="R94" s="80">
        <f>=N94*24</f>
        <v>20294.4</v>
      </c>
      <c r="S94" s="82">
        <v>1</v>
      </c>
      <c r="T94" s="80">
        <f>=N94*36</f>
        <v>30441.6</v>
      </c>
      <c r="U94" s="58" t="s"/>
      <c r="V94" s="58" t="s"/>
      <c r="W94" s="58" t="s"/>
      <c r="X94" s="170" t="s"/>
      <c r="Y94" s="170" t="s"/>
      <c r="Z94" s="170" t="s"/>
    </row>
    <row r="95" spans="1:26" ht="27.75" customHeight="1">
      <c r="A95" s="59" t="s"/>
      <c r="B95" s="83" t="s"/>
      <c r="C95" s="83" t="s"/>
      <c r="D95" s="77" t="s">
        <v>94</v>
      </c>
      <c r="E95" s="83" t="s"/>
      <c r="F95" s="153" t="s">
        <v>137</v>
      </c>
      <c r="G95" s="77" t="s">
        <v>46</v>
      </c>
      <c r="H95" s="77" t="s">
        <v>102</v>
      </c>
      <c r="I95" s="77" t="s">
        <v>27</v>
      </c>
      <c r="J95" s="80">
        <v>3406</v>
      </c>
      <c r="K95" s="81">
        <v>1</v>
      </c>
      <c r="L95" s="80">
        <v>3406</v>
      </c>
      <c r="M95" s="82">
        <v>0.45</v>
      </c>
      <c r="N95" s="783">
        <v>1532.7</v>
      </c>
      <c r="O95" s="82">
        <v>1</v>
      </c>
      <c r="P95" s="80">
        <f>=N95*12</f>
        <v>18392.4</v>
      </c>
      <c r="Q95" s="82">
        <v>1</v>
      </c>
      <c r="R95" s="80">
        <f>=N95*24</f>
        <v>36784.8</v>
      </c>
      <c r="S95" s="82">
        <v>1</v>
      </c>
      <c r="T95" s="80">
        <f>=N95*36</f>
        <v>55177.2</v>
      </c>
      <c r="U95" s="58" t="s"/>
      <c r="V95" s="58" t="s"/>
      <c r="W95" s="58" t="s"/>
      <c r="X95" s="170" t="s"/>
      <c r="Y95" s="170" t="s"/>
      <c r="Z95" s="170" t="s"/>
    </row>
    <row r="96" spans="1:26" ht="27.75" customHeight="1">
      <c r="A96" s="59" t="s"/>
      <c r="B96" s="83" t="s"/>
      <c r="C96" s="83" t="s"/>
      <c r="D96" s="77" t="s">
        <v>94</v>
      </c>
      <c r="E96" s="35" t="s"/>
      <c r="F96" s="153" t="s">
        <v>138</v>
      </c>
      <c r="G96" s="77" t="s">
        <v>46</v>
      </c>
      <c r="H96" s="77" t="s">
        <v>102</v>
      </c>
      <c r="I96" s="77" t="s">
        <v>27</v>
      </c>
      <c r="J96" s="80">
        <v>5673</v>
      </c>
      <c r="K96" s="81">
        <v>1</v>
      </c>
      <c r="L96" s="80">
        <v>5673</v>
      </c>
      <c r="M96" s="82">
        <v>0.45</v>
      </c>
      <c r="N96" s="783">
        <v>2552.9</v>
      </c>
      <c r="O96" s="82">
        <v>1</v>
      </c>
      <c r="P96" s="80">
        <f>=N96*12</f>
        <v>30634.8</v>
      </c>
      <c r="Q96" s="82">
        <v>1</v>
      </c>
      <c r="R96" s="80">
        <f>=N96*24</f>
        <v>61269.6</v>
      </c>
      <c r="S96" s="82">
        <v>1</v>
      </c>
      <c r="T96" s="80">
        <f>=N96*36</f>
        <v>91904.4</v>
      </c>
      <c r="U96" s="58" t="s"/>
      <c r="V96" s="58" t="s"/>
      <c r="W96" s="58" t="s"/>
      <c r="X96" s="170" t="s"/>
      <c r="Y96" s="170" t="s"/>
      <c r="Z96" s="170" t="s"/>
    </row>
    <row r="97" spans="1:26" ht="27.75" customHeight="1">
      <c r="A97" s="87" t="s"/>
      <c r="B97" s="83" t="s"/>
      <c r="C97" s="83" t="s"/>
      <c r="D97" s="15" t="s">
        <v>94</v>
      </c>
      <c r="E97" s="103" t="s">
        <v>890</v>
      </c>
      <c r="F97" s="154" t="s">
        <v>136</v>
      </c>
      <c r="G97" s="15" t="s">
        <v>46</v>
      </c>
      <c r="H97" s="15" t="s">
        <v>102</v>
      </c>
      <c r="I97" s="15" t="s">
        <v>27</v>
      </c>
      <c r="J97" s="17">
        <v>1879</v>
      </c>
      <c r="K97" s="21">
        <v>1</v>
      </c>
      <c r="L97" s="17">
        <v>1879</v>
      </c>
      <c r="M97" s="19">
        <v>0.45</v>
      </c>
      <c r="N97" s="779">
        <v>845.6</v>
      </c>
      <c r="O97" s="19">
        <v>1</v>
      </c>
      <c r="P97" s="17">
        <f>=N97*12</f>
        <v>10147.2</v>
      </c>
      <c r="Q97" s="19">
        <v>1</v>
      </c>
      <c r="R97" s="17">
        <f>=N97*24</f>
        <v>20294.4</v>
      </c>
      <c r="S97" s="19">
        <v>1</v>
      </c>
      <c r="T97" s="17">
        <f>=N97*36</f>
        <v>30441.6</v>
      </c>
      <c r="U97" s="58" t="s"/>
      <c r="V97" s="58" t="s"/>
      <c r="W97" s="58" t="s"/>
      <c r="X97" s="170" t="s"/>
      <c r="Y97" s="170" t="s"/>
      <c r="Z97" s="170" t="s"/>
    </row>
    <row r="98" spans="1:26" ht="27.75" customHeight="1">
      <c r="A98" s="87" t="s"/>
      <c r="B98" s="83" t="s"/>
      <c r="C98" s="83" t="s"/>
      <c r="D98" s="15" t="s">
        <v>94</v>
      </c>
      <c r="E98" s="83" t="s"/>
      <c r="F98" s="155" t="s">
        <v>137</v>
      </c>
      <c r="G98" s="15" t="s">
        <v>46</v>
      </c>
      <c r="H98" s="15" t="s">
        <v>102</v>
      </c>
      <c r="I98" s="15" t="s">
        <v>27</v>
      </c>
      <c r="J98" s="17">
        <v>3406</v>
      </c>
      <c r="K98" s="21">
        <v>1</v>
      </c>
      <c r="L98" s="17">
        <v>3406</v>
      </c>
      <c r="M98" s="19">
        <v>0.45</v>
      </c>
      <c r="N98" s="779">
        <v>1532.7</v>
      </c>
      <c r="O98" s="19">
        <v>1</v>
      </c>
      <c r="P98" s="17">
        <f>=N98*12</f>
        <v>18392.4</v>
      </c>
      <c r="Q98" s="19">
        <v>1</v>
      </c>
      <c r="R98" s="17">
        <f>=N98*24</f>
        <v>36784.8</v>
      </c>
      <c r="S98" s="19">
        <v>1</v>
      </c>
      <c r="T98" s="17">
        <f>=N98*36</f>
        <v>55177.2</v>
      </c>
      <c r="U98" s="58" t="s"/>
      <c r="V98" s="58" t="s"/>
      <c r="W98" s="58" t="s"/>
      <c r="X98" s="170" t="s"/>
      <c r="Y98" s="170" t="s"/>
      <c r="Z98" s="170" t="s"/>
    </row>
    <row r="99" spans="1:26" ht="27.75" customHeight="1">
      <c r="A99" s="87" t="s"/>
      <c r="B99" s="83" t="s"/>
      <c r="C99" s="93" t="s"/>
      <c r="D99" s="15" t="s">
        <v>94</v>
      </c>
      <c r="E99" s="35" t="s"/>
      <c r="F99" s="155" t="s">
        <v>138</v>
      </c>
      <c r="G99" s="15" t="s">
        <v>46</v>
      </c>
      <c r="H99" s="15" t="s">
        <v>102</v>
      </c>
      <c r="I99" s="15" t="s">
        <v>27</v>
      </c>
      <c r="J99" s="17">
        <v>5673</v>
      </c>
      <c r="K99" s="21">
        <v>1</v>
      </c>
      <c r="L99" s="17">
        <v>5673</v>
      </c>
      <c r="M99" s="19">
        <v>0.45</v>
      </c>
      <c r="N99" s="779">
        <v>2552.9</v>
      </c>
      <c r="O99" s="19">
        <v>1</v>
      </c>
      <c r="P99" s="17">
        <f>=N99*12</f>
        <v>30634.8</v>
      </c>
      <c r="Q99" s="19">
        <v>1</v>
      </c>
      <c r="R99" s="17">
        <f>=N99*24</f>
        <v>61269.6</v>
      </c>
      <c r="S99" s="19">
        <v>1</v>
      </c>
      <c r="T99" s="17">
        <f>=N99*36</f>
        <v>91904.4</v>
      </c>
      <c r="U99" s="58" t="s"/>
      <c r="V99" s="58" t="s"/>
      <c r="W99" s="58" t="s"/>
      <c r="X99" s="170" t="s"/>
      <c r="Y99" s="170" t="s"/>
      <c r="Z99" s="170" t="s"/>
    </row>
    <row r="100" spans="1:26" ht="43.5" customHeight="1">
      <c r="A100" s="59" t="s"/>
      <c r="B100" s="83" t="s"/>
      <c r="C100" s="76" t="s">
        <v>139</v>
      </c>
      <c r="D100" s="96" t="s">
        <v>94</v>
      </c>
      <c r="E100" s="97" t="s">
        <v>891</v>
      </c>
      <c r="F100" s="156" t="s">
        <v>78</v>
      </c>
      <c r="G100" s="96" t="s">
        <v>46</v>
      </c>
      <c r="H100" s="96" t="s">
        <v>140</v>
      </c>
      <c r="I100" s="96" t="s">
        <v>27</v>
      </c>
      <c r="J100" s="157">
        <v>167</v>
      </c>
      <c r="K100" s="100">
        <v>1</v>
      </c>
      <c r="L100" s="99">
        <v>167</v>
      </c>
      <c r="M100" s="101">
        <v>0.45</v>
      </c>
      <c r="N100" s="784">
        <v>75.2</v>
      </c>
      <c r="O100" s="101">
        <v>1</v>
      </c>
      <c r="P100" s="99">
        <f>=N100*12</f>
        <v>902.4</v>
      </c>
      <c r="Q100" s="101">
        <v>1</v>
      </c>
      <c r="R100" s="99">
        <f>=N100*24</f>
        <v>1804.8</v>
      </c>
      <c r="S100" s="101">
        <v>1</v>
      </c>
      <c r="T100" s="99">
        <f>=N100*36</f>
        <v>2707.2</v>
      </c>
      <c r="U100" s="58" t="s"/>
      <c r="V100" s="58" t="s"/>
      <c r="W100" s="58" t="s"/>
      <c r="X100" s="170" t="s"/>
      <c r="Y100" s="170" t="s"/>
      <c r="Z100" s="170" t="s"/>
    </row>
    <row r="101" spans="1:26" ht="39.75" customHeight="1">
      <c r="A101" s="59" t="s"/>
      <c r="B101" s="83" t="s"/>
      <c r="C101" s="83" t="s"/>
      <c r="D101" s="96" t="s">
        <v>94</v>
      </c>
      <c r="E101" s="35" t="s"/>
      <c r="F101" s="156" t="s">
        <v>141</v>
      </c>
      <c r="G101" s="96" t="s">
        <v>46</v>
      </c>
      <c r="H101" s="96" t="s">
        <v>140</v>
      </c>
      <c r="I101" s="96" t="s">
        <v>27</v>
      </c>
      <c r="J101" s="157">
        <v>695</v>
      </c>
      <c r="K101" s="100">
        <v>1</v>
      </c>
      <c r="L101" s="99">
        <v>695</v>
      </c>
      <c r="M101" s="101">
        <v>0.45</v>
      </c>
      <c r="N101" s="784">
        <v>312.8</v>
      </c>
      <c r="O101" s="101">
        <v>1</v>
      </c>
      <c r="P101" s="99">
        <f>=N101*12</f>
        <v>3753.6</v>
      </c>
      <c r="Q101" s="101">
        <v>1</v>
      </c>
      <c r="R101" s="99">
        <f>=N101*24</f>
        <v>7507.2</v>
      </c>
      <c r="S101" s="101">
        <v>1</v>
      </c>
      <c r="T101" s="99">
        <f>=N101*36</f>
        <v>11260.8</v>
      </c>
      <c r="U101" s="58" t="s"/>
      <c r="V101" s="58" t="s"/>
      <c r="W101" s="58" t="s"/>
      <c r="X101" s="170" t="s"/>
      <c r="Y101" s="170" t="s"/>
      <c r="Z101" s="170" t="s"/>
    </row>
    <row r="102" spans="1:26" ht="24" customHeight="1">
      <c r="A102" s="87" t="s"/>
      <c r="B102" s="83" t="s"/>
      <c r="C102" s="83" t="s"/>
      <c r="D102" s="158" t="s">
        <v>71</v>
      </c>
      <c r="E102" s="159" t="s">
        <v>892</v>
      </c>
      <c r="F102" s="56" t="s">
        <v>74</v>
      </c>
      <c r="G102" s="15" t="s">
        <v>46</v>
      </c>
      <c r="H102" s="15" t="s">
        <v>140</v>
      </c>
      <c r="I102" s="15" t="s">
        <v>27</v>
      </c>
      <c r="J102" s="17">
        <v>180</v>
      </c>
      <c r="K102" s="62">
        <v>1</v>
      </c>
      <c r="L102" s="17">
        <v>180</v>
      </c>
      <c r="M102" s="19">
        <v>0.45</v>
      </c>
      <c r="N102" s="779">
        <v>81</v>
      </c>
      <c r="O102" s="19">
        <v>0.85</v>
      </c>
      <c r="P102" s="17">
        <f>=J102*12*O102*M102</f>
        <v>826.2</v>
      </c>
      <c r="Q102" s="19">
        <v>0.7</v>
      </c>
      <c r="R102" s="24">
        <f>=J102*24*Q102*M102</f>
        <v>1360.8</v>
      </c>
      <c r="S102" s="19">
        <v>0.5</v>
      </c>
      <c r="T102" s="24">
        <f>=J102*36*S102*M102</f>
        <v>1458</v>
      </c>
      <c r="U102" s="58" t="s"/>
      <c r="V102" s="58" t="s"/>
      <c r="W102" s="58" t="s"/>
      <c r="X102" s="170" t="s"/>
      <c r="Y102" s="170" t="s"/>
      <c r="Z102" s="170" t="s"/>
    </row>
    <row r="103" spans="1:26" ht="24" customHeight="1">
      <c r="A103" s="87" t="s"/>
      <c r="B103" s="83" t="s"/>
      <c r="C103" s="35" t="s"/>
      <c r="D103" s="35" t="s"/>
      <c r="E103" s="35" t="s"/>
      <c r="F103" s="56" t="s">
        <v>141</v>
      </c>
      <c r="G103" s="15" t="s">
        <v>46</v>
      </c>
      <c r="H103" s="15" t="s">
        <v>140</v>
      </c>
      <c r="I103" s="15" t="s">
        <v>27</v>
      </c>
      <c r="J103" s="17">
        <v>980</v>
      </c>
      <c r="K103" s="57">
        <v>1</v>
      </c>
      <c r="L103" s="17">
        <v>980</v>
      </c>
      <c r="M103" s="19">
        <v>0.45</v>
      </c>
      <c r="N103" s="779">
        <v>441</v>
      </c>
      <c r="O103" s="19">
        <v>0.85</v>
      </c>
      <c r="P103" s="17">
        <f>=J103*12*O103*M103</f>
        <v>4498.2</v>
      </c>
      <c r="Q103" s="19">
        <v>0.7</v>
      </c>
      <c r="R103" s="24">
        <f>=J103*24*Q103*M103</f>
        <v>7408.8</v>
      </c>
      <c r="S103" s="19">
        <v>0.5</v>
      </c>
      <c r="T103" s="24">
        <f>=J103*36*S103*M103</f>
        <v>7938</v>
      </c>
      <c r="U103" s="58" t="s"/>
      <c r="V103" s="58" t="s"/>
      <c r="W103" s="58" t="s"/>
      <c r="X103" s="170" t="s"/>
      <c r="Y103" s="170" t="s"/>
      <c r="Z103" s="170" t="s"/>
    </row>
    <row r="104" spans="1:26" ht="84" customHeight="1">
      <c r="A104" s="59" t="s"/>
      <c r="B104" s="83" t="s"/>
      <c r="C104" s="95" t="s">
        <v>142</v>
      </c>
      <c r="D104" s="160" t="s">
        <v>94</v>
      </c>
      <c r="E104" s="97" t="s">
        <v>893</v>
      </c>
      <c r="F104" s="156" t="s">
        <v>78</v>
      </c>
      <c r="G104" s="96" t="s">
        <v>46</v>
      </c>
      <c r="H104" s="96" t="s">
        <v>102</v>
      </c>
      <c r="I104" s="96" t="s">
        <v>27</v>
      </c>
      <c r="J104" s="157">
        <v>2837</v>
      </c>
      <c r="K104" s="100">
        <v>1</v>
      </c>
      <c r="L104" s="99">
        <v>2837</v>
      </c>
      <c r="M104" s="101">
        <v>0.45</v>
      </c>
      <c r="N104" s="784">
        <v>1276.65</v>
      </c>
      <c r="O104" s="101">
        <v>1</v>
      </c>
      <c r="P104" s="99">
        <f>=N104*12</f>
        <v>15319.8</v>
      </c>
      <c r="Q104" s="101">
        <v>1</v>
      </c>
      <c r="R104" s="99">
        <f>=N104*24</f>
        <v>30639.6</v>
      </c>
      <c r="S104" s="101">
        <v>1</v>
      </c>
      <c r="T104" s="99">
        <f>=N104*36</f>
        <v>45959.4</v>
      </c>
      <c r="U104" s="58" t="s"/>
      <c r="V104" s="58" t="s"/>
      <c r="W104" s="58" t="s"/>
      <c r="X104" s="170" t="s"/>
      <c r="Y104" s="170" t="s"/>
      <c r="Z104" s="170" t="s"/>
    </row>
    <row r="105" spans="1:26" ht="42" customHeight="1">
      <c r="A105" s="59" t="s"/>
      <c r="B105" s="83" t="s"/>
      <c r="C105" s="83" t="s"/>
      <c r="D105" s="83" t="s"/>
      <c r="E105" s="83" t="s"/>
      <c r="F105" s="156" t="s">
        <v>143</v>
      </c>
      <c r="G105" s="96" t="s">
        <v>46</v>
      </c>
      <c r="H105" s="96" t="s">
        <v>144</v>
      </c>
      <c r="I105" s="96" t="s">
        <v>27</v>
      </c>
      <c r="J105" s="157">
        <v>500</v>
      </c>
      <c r="K105" s="100">
        <v>1</v>
      </c>
      <c r="L105" s="99">
        <v>500</v>
      </c>
      <c r="M105" s="101">
        <v>0.45</v>
      </c>
      <c r="N105" s="784">
        <v>225</v>
      </c>
      <c r="O105" s="101">
        <v>1</v>
      </c>
      <c r="P105" s="99">
        <f>=N105*12</f>
        <v>2700</v>
      </c>
      <c r="Q105" s="101">
        <v>1</v>
      </c>
      <c r="R105" s="99">
        <f>=N105*24</f>
        <v>5400</v>
      </c>
      <c r="S105" s="101">
        <v>1</v>
      </c>
      <c r="T105" s="99">
        <f>=N105*36</f>
        <v>8100</v>
      </c>
      <c r="U105" s="58" t="s"/>
      <c r="V105" s="58" t="s"/>
      <c r="W105" s="58" t="s"/>
      <c r="X105" s="170" t="s"/>
      <c r="Y105" s="170" t="s"/>
      <c r="Z105" s="170" t="s"/>
    </row>
    <row r="106" spans="1:26" ht="42" customHeight="1">
      <c r="A106" s="59" t="s"/>
      <c r="B106" s="83" t="s"/>
      <c r="C106" s="83" t="s"/>
      <c r="D106" s="35" t="s"/>
      <c r="E106" s="35" t="s"/>
      <c r="F106" s="156" t="s">
        <v>145</v>
      </c>
      <c r="G106" s="96" t="s">
        <v>46</v>
      </c>
      <c r="H106" s="96" t="s">
        <v>144</v>
      </c>
      <c r="I106" s="96" t="s">
        <v>27</v>
      </c>
      <c r="J106" s="157">
        <v>500</v>
      </c>
      <c r="K106" s="100">
        <v>1</v>
      </c>
      <c r="L106" s="99">
        <v>500</v>
      </c>
      <c r="M106" s="101">
        <v>0.45</v>
      </c>
      <c r="N106" s="784">
        <v>225</v>
      </c>
      <c r="O106" s="101">
        <v>1</v>
      </c>
      <c r="P106" s="99">
        <f>=N106*12</f>
        <v>2700</v>
      </c>
      <c r="Q106" s="101">
        <v>1</v>
      </c>
      <c r="R106" s="99">
        <f>=N106*24</f>
        <v>5400</v>
      </c>
      <c r="S106" s="101">
        <v>1</v>
      </c>
      <c r="T106" s="99">
        <f>=N106*36</f>
        <v>8100</v>
      </c>
      <c r="U106" s="58" t="s"/>
      <c r="V106" s="58" t="s"/>
      <c r="W106" s="58" t="s"/>
      <c r="X106" s="170" t="s"/>
      <c r="Y106" s="170" t="s"/>
      <c r="Z106" s="170" t="s"/>
    </row>
    <row r="107" spans="1:26" ht="42" customHeight="1">
      <c r="A107" s="87" t="s"/>
      <c r="B107" s="83" t="s"/>
      <c r="C107" s="83" t="s"/>
      <c r="D107" s="161" t="s">
        <v>71</v>
      </c>
      <c r="E107" s="162" t="s">
        <v>894</v>
      </c>
      <c r="F107" s="856" t="s">
        <v>78</v>
      </c>
      <c r="G107" s="164" t="s">
        <v>46</v>
      </c>
      <c r="H107" s="164" t="s">
        <v>66</v>
      </c>
      <c r="I107" s="165" t="s">
        <v>27</v>
      </c>
      <c r="J107" s="166">
        <v>3880</v>
      </c>
      <c r="K107" s="167">
        <v>0.8</v>
      </c>
      <c r="L107" s="166">
        <f>=J107*K107</f>
        <v>3104</v>
      </c>
      <c r="M107" s="168">
        <v>0.45</v>
      </c>
      <c r="N107" s="791">
        <f>=L107*M107</f>
        <v>1396.8</v>
      </c>
      <c r="O107" s="168">
        <v>0.85</v>
      </c>
      <c r="P107" s="166">
        <f>=J107*M107*K107*12</f>
        <v>16761.6</v>
      </c>
      <c r="Q107" s="168">
        <v>0.7</v>
      </c>
      <c r="R107" s="166">
        <f>=J107*M107*Q107*24</f>
        <v>29332.8</v>
      </c>
      <c r="S107" s="168">
        <v>0.5</v>
      </c>
      <c r="T107" s="166">
        <f>=J107*M107*S107*36</f>
        <v>31428</v>
      </c>
      <c r="U107" s="58" t="s"/>
      <c r="V107" s="58" t="s"/>
      <c r="W107" s="58" t="s"/>
      <c r="X107" s="170" t="s"/>
      <c r="Y107" s="170" t="s"/>
      <c r="Z107" s="170" t="s"/>
    </row>
    <row r="108" spans="1:26" ht="42" customHeight="1">
      <c r="A108" s="87" t="s"/>
      <c r="B108" s="83" t="s"/>
      <c r="C108" s="83" t="s"/>
      <c r="D108" s="169" t="s"/>
      <c r="E108" s="170" t="s"/>
      <c r="F108" s="857" t="s">
        <v>143</v>
      </c>
      <c r="G108" s="164" t="s">
        <v>46</v>
      </c>
      <c r="H108" s="164" t="s">
        <v>72</v>
      </c>
      <c r="I108" s="165" t="s">
        <v>27</v>
      </c>
      <c r="J108" s="166">
        <v>600</v>
      </c>
      <c r="K108" s="167">
        <v>0.8</v>
      </c>
      <c r="L108" s="166">
        <f>=J108*K108</f>
        <v>480</v>
      </c>
      <c r="M108" s="168">
        <v>0.45</v>
      </c>
      <c r="N108" s="791">
        <f>=L108*M108</f>
        <v>216</v>
      </c>
      <c r="O108" s="168">
        <v>0.85</v>
      </c>
      <c r="P108" s="166">
        <f>=J108*M108*K108*12</f>
        <v>2592</v>
      </c>
      <c r="Q108" s="168">
        <v>0.7</v>
      </c>
      <c r="R108" s="166">
        <f>=J108*M108*Q108*24</f>
        <v>4536</v>
      </c>
      <c r="S108" s="168">
        <v>0.5</v>
      </c>
      <c r="T108" s="166">
        <f>=J108*M108*S108*36</f>
        <v>4860</v>
      </c>
      <c r="U108" s="58" t="s"/>
      <c r="V108" s="58" t="s"/>
      <c r="W108" s="58" t="s"/>
      <c r="X108" s="170" t="s"/>
      <c r="Y108" s="170" t="s"/>
      <c r="Z108" s="170" t="s"/>
    </row>
    <row r="109" spans="1:26" ht="42" customHeight="1">
      <c r="A109" s="87" t="s"/>
      <c r="B109" s="83" t="s"/>
      <c r="C109" s="83" t="s"/>
      <c r="D109" s="169" t="s"/>
      <c r="E109" s="170" t="s"/>
      <c r="F109" s="856" t="s">
        <v>146</v>
      </c>
      <c r="G109" s="164" t="s">
        <v>46</v>
      </c>
      <c r="H109" s="164" t="s">
        <v>72</v>
      </c>
      <c r="I109" s="165" t="s">
        <v>27</v>
      </c>
      <c r="J109" s="166">
        <v>1000</v>
      </c>
      <c r="K109" s="167">
        <v>0.8</v>
      </c>
      <c r="L109" s="166">
        <f>=J109*K109</f>
        <v>800</v>
      </c>
      <c r="M109" s="168">
        <v>0.45</v>
      </c>
      <c r="N109" s="791">
        <f>=L109*M109</f>
        <v>360</v>
      </c>
      <c r="O109" s="168">
        <v>0.85</v>
      </c>
      <c r="P109" s="166">
        <f>=J109*M109*K109*12</f>
        <v>4320</v>
      </c>
      <c r="Q109" s="168">
        <v>0.7</v>
      </c>
      <c r="R109" s="166">
        <f>=J109*M109*Q109*24</f>
        <v>7560</v>
      </c>
      <c r="S109" s="168">
        <v>0.5</v>
      </c>
      <c r="T109" s="166">
        <f>=J109*M109*S109*36</f>
        <v>8100</v>
      </c>
      <c r="U109" s="58" t="s"/>
      <c r="V109" s="58" t="s"/>
      <c r="W109" s="58" t="s"/>
      <c r="X109" s="170" t="s"/>
      <c r="Y109" s="170" t="s"/>
      <c r="Z109" s="170" t="s"/>
    </row>
    <row r="110" spans="1:26" ht="42" customHeight="1">
      <c r="A110" s="87" t="s"/>
      <c r="B110" s="83" t="s"/>
      <c r="C110" s="83" t="s"/>
      <c r="D110" s="169" t="s"/>
      <c r="E110" s="170" t="s"/>
      <c r="F110" s="856" t="s">
        <v>147</v>
      </c>
      <c r="G110" s="164" t="s">
        <v>46</v>
      </c>
      <c r="H110" s="164" t="s">
        <v>72</v>
      </c>
      <c r="I110" s="165" t="s">
        <v>27</v>
      </c>
      <c r="J110" s="166">
        <v>70</v>
      </c>
      <c r="K110" s="167">
        <v>0.8</v>
      </c>
      <c r="L110" s="166">
        <f>=J110*K110</f>
        <v>56</v>
      </c>
      <c r="M110" s="168">
        <v>0.45</v>
      </c>
      <c r="N110" s="791">
        <f>=L110*M110</f>
        <v>25.2</v>
      </c>
      <c r="O110" s="168">
        <v>0.85</v>
      </c>
      <c r="P110" s="166">
        <f>=J110*M110*K110*12</f>
        <v>302.4</v>
      </c>
      <c r="Q110" s="168">
        <v>0.7</v>
      </c>
      <c r="R110" s="166">
        <f>=J110*M110*Q110*24</f>
        <v>529.2</v>
      </c>
      <c r="S110" s="168">
        <v>0.5</v>
      </c>
      <c r="T110" s="166">
        <f>=J110*M110*S110*36</f>
        <v>567</v>
      </c>
      <c r="U110" s="58" t="s"/>
      <c r="V110" s="58" t="s"/>
      <c r="W110" s="58" t="s"/>
      <c r="X110" s="170" t="s"/>
      <c r="Y110" s="170" t="s"/>
      <c r="Z110" s="170" t="s"/>
    </row>
    <row r="111" spans="1:26" ht="42" customHeight="1">
      <c r="A111" s="87" t="s"/>
      <c r="B111" s="83" t="s"/>
      <c r="C111" s="83" t="s"/>
      <c r="D111" s="172" t="s">
        <v>94</v>
      </c>
      <c r="E111" s="173" t="s">
        <v>895</v>
      </c>
      <c r="F111" s="858" t="s">
        <v>148</v>
      </c>
      <c r="G111" s="138" t="s">
        <v>46</v>
      </c>
      <c r="H111" s="138" t="s">
        <v>102</v>
      </c>
      <c r="I111" s="138" t="s">
        <v>27</v>
      </c>
      <c r="J111" s="175">
        <v>2837</v>
      </c>
      <c r="K111" s="176">
        <v>1</v>
      </c>
      <c r="L111" s="177">
        <v>2837</v>
      </c>
      <c r="M111" s="178">
        <v>0.45</v>
      </c>
      <c r="N111" s="792">
        <v>1276.65</v>
      </c>
      <c r="O111" s="178">
        <v>1</v>
      </c>
      <c r="P111" s="177">
        <f>=N111*12</f>
        <v>15319.8</v>
      </c>
      <c r="Q111" s="178">
        <v>1</v>
      </c>
      <c r="R111" s="177">
        <f>=N111*24</f>
        <v>30639.6</v>
      </c>
      <c r="S111" s="178">
        <v>1</v>
      </c>
      <c r="T111" s="177">
        <f>=N111*36</f>
        <v>45959.4</v>
      </c>
      <c r="U111" s="58" t="s"/>
      <c r="V111" s="58" t="s"/>
      <c r="W111" s="58" t="s"/>
      <c r="X111" s="170" t="s"/>
      <c r="Y111" s="170" t="s"/>
      <c r="Z111" s="170" t="s"/>
    </row>
    <row r="112" spans="1:26" ht="42" customHeight="1">
      <c r="A112" s="87" t="s"/>
      <c r="B112" s="83" t="s"/>
      <c r="C112" s="83" t="s"/>
      <c r="D112" s="83" t="s"/>
      <c r="E112" s="83" t="s"/>
      <c r="F112" s="858" t="s">
        <v>143</v>
      </c>
      <c r="G112" s="138" t="s">
        <v>46</v>
      </c>
      <c r="H112" s="138" t="s">
        <v>144</v>
      </c>
      <c r="I112" s="138" t="s">
        <v>27</v>
      </c>
      <c r="J112" s="175">
        <v>500</v>
      </c>
      <c r="K112" s="176">
        <v>1</v>
      </c>
      <c r="L112" s="177">
        <v>500</v>
      </c>
      <c r="M112" s="178">
        <v>0.45</v>
      </c>
      <c r="N112" s="792">
        <v>225</v>
      </c>
      <c r="O112" s="178">
        <v>1</v>
      </c>
      <c r="P112" s="177">
        <f>=N112*12</f>
        <v>2700</v>
      </c>
      <c r="Q112" s="178">
        <v>1</v>
      </c>
      <c r="R112" s="177">
        <f>=N112*24</f>
        <v>5400</v>
      </c>
      <c r="S112" s="178">
        <v>1</v>
      </c>
      <c r="T112" s="177">
        <f>=N112*36</f>
        <v>8100</v>
      </c>
      <c r="U112" s="58" t="s"/>
      <c r="V112" s="58" t="s"/>
      <c r="W112" s="58" t="s"/>
      <c r="X112" s="170" t="s"/>
      <c r="Y112" s="170" t="s"/>
      <c r="Z112" s="170" t="s"/>
    </row>
    <row r="113" spans="1:26" ht="42" customHeight="1">
      <c r="A113" s="87" t="s"/>
      <c r="B113" s="83" t="s"/>
      <c r="C113" s="35" t="s"/>
      <c r="D113" s="35" t="s"/>
      <c r="E113" s="35" t="s"/>
      <c r="F113" s="858" t="s">
        <v>145</v>
      </c>
      <c r="G113" s="138" t="s">
        <v>46</v>
      </c>
      <c r="H113" s="138" t="s">
        <v>144</v>
      </c>
      <c r="I113" s="138" t="s">
        <v>27</v>
      </c>
      <c r="J113" s="175">
        <v>500</v>
      </c>
      <c r="K113" s="176">
        <v>1</v>
      </c>
      <c r="L113" s="177">
        <v>500</v>
      </c>
      <c r="M113" s="178">
        <v>0.45</v>
      </c>
      <c r="N113" s="792">
        <v>225</v>
      </c>
      <c r="O113" s="178">
        <v>1</v>
      </c>
      <c r="P113" s="177">
        <f>=N113*12</f>
        <v>2700</v>
      </c>
      <c r="Q113" s="178">
        <v>1</v>
      </c>
      <c r="R113" s="177">
        <f>=N113*24</f>
        <v>5400</v>
      </c>
      <c r="S113" s="178">
        <v>1</v>
      </c>
      <c r="T113" s="177">
        <f>=N113*36</f>
        <v>8100</v>
      </c>
      <c r="U113" s="58" t="s"/>
      <c r="V113" s="58" t="s"/>
      <c r="W113" s="58" t="s"/>
      <c r="X113" s="170" t="s"/>
      <c r="Y113" s="170" t="s"/>
      <c r="Z113" s="170" t="s"/>
    </row>
    <row r="114" spans="1:26" ht="42" customHeight="1">
      <c r="A114" s="87" t="s"/>
      <c r="B114" s="83" t="s"/>
      <c r="C114" s="179" t="s">
        <v>149</v>
      </c>
      <c r="D114" s="16" t="s">
        <v>71</v>
      </c>
      <c r="E114" s="180" t="s">
        <v>896</v>
      </c>
      <c r="F114" s="94" t="s">
        <v>78</v>
      </c>
      <c r="G114" s="16" t="s">
        <v>46</v>
      </c>
      <c r="H114" s="16" t="s">
        <v>66</v>
      </c>
      <c r="I114" s="15" t="s">
        <v>27</v>
      </c>
      <c r="J114" s="17">
        <v>1600</v>
      </c>
      <c r="K114" s="21">
        <v>1</v>
      </c>
      <c r="L114" s="17">
        <v>1600</v>
      </c>
      <c r="M114" s="19">
        <v>0.45</v>
      </c>
      <c r="N114" s="779">
        <v>720</v>
      </c>
      <c r="O114" s="19">
        <v>0.85</v>
      </c>
      <c r="P114" s="17">
        <f>=J114*M114*O114*12</f>
        <v>7344</v>
      </c>
      <c r="Q114" s="19">
        <v>0.85</v>
      </c>
      <c r="R114" s="17">
        <f>=J114*M114*Q114*24</f>
        <v>14688</v>
      </c>
      <c r="S114" s="19">
        <v>0.85</v>
      </c>
      <c r="T114" s="17">
        <f>=J114*M114*Q114*36</f>
        <v>22032</v>
      </c>
      <c r="U114" s="58" t="s"/>
      <c r="V114" s="58" t="s"/>
      <c r="W114" s="58" t="s"/>
      <c r="X114" s="170" t="s"/>
      <c r="Y114" s="170" t="s"/>
      <c r="Z114" s="170" t="s"/>
    </row>
    <row r="115" spans="1:26" ht="42" customHeight="1">
      <c r="A115" s="87" t="s"/>
      <c r="B115" s="83" t="s"/>
      <c r="C115" s="181" t="s"/>
      <c r="D115" s="182" t="s"/>
      <c r="E115" s="83" t="s"/>
      <c r="F115" s="94" t="s">
        <v>150</v>
      </c>
      <c r="G115" s="16" t="s">
        <v>46</v>
      </c>
      <c r="H115" s="16" t="s">
        <v>151</v>
      </c>
      <c r="I115" s="15" t="s">
        <v>27</v>
      </c>
      <c r="J115" s="17">
        <v>0.45</v>
      </c>
      <c r="K115" s="21">
        <v>1</v>
      </c>
      <c r="L115" s="17">
        <v>0.45</v>
      </c>
      <c r="M115" s="19">
        <v>0.45</v>
      </c>
      <c r="N115" s="779">
        <v>0.2025</v>
      </c>
      <c r="O115" s="19">
        <v>0.85</v>
      </c>
      <c r="P115" s="17">
        <f>=J115*M115*O115*12</f>
        <v>2.0655</v>
      </c>
      <c r="Q115" s="19">
        <v>0.85</v>
      </c>
      <c r="R115" s="17">
        <f>=J115*M115*Q115*24</f>
        <v>4.131</v>
      </c>
      <c r="S115" s="19">
        <v>0.85</v>
      </c>
      <c r="T115" s="17">
        <f>=J115*M115*Q115*36</f>
        <v>6.1965</v>
      </c>
      <c r="U115" s="58" t="s"/>
      <c r="V115" s="58" t="s"/>
      <c r="W115" s="58" t="s"/>
      <c r="X115" s="170" t="s"/>
      <c r="Y115" s="170" t="s"/>
      <c r="Z115" s="170" t="s"/>
    </row>
    <row r="116" spans="1:26" ht="42" customHeight="1">
      <c r="A116" s="87" t="s"/>
      <c r="B116" s="83" t="s"/>
      <c r="C116" s="181" t="s"/>
      <c r="D116" s="182" t="s"/>
      <c r="E116" s="35" t="s"/>
      <c r="F116" s="94" t="s">
        <v>152</v>
      </c>
      <c r="G116" s="16" t="s">
        <v>46</v>
      </c>
      <c r="H116" s="16" t="s">
        <v>66</v>
      </c>
      <c r="I116" s="15" t="s">
        <v>27</v>
      </c>
      <c r="J116" s="17">
        <v>4500</v>
      </c>
      <c r="K116" s="21">
        <v>1</v>
      </c>
      <c r="L116" s="17">
        <v>4500</v>
      </c>
      <c r="M116" s="19">
        <v>0.45</v>
      </c>
      <c r="N116" s="779">
        <v>2025</v>
      </c>
      <c r="O116" s="19">
        <v>0.85</v>
      </c>
      <c r="P116" s="17">
        <f>=J116*M116*O116*12</f>
        <v>20655</v>
      </c>
      <c r="Q116" s="19">
        <v>0.85</v>
      </c>
      <c r="R116" s="17">
        <f>=J116*M116*Q116*24</f>
        <v>41310</v>
      </c>
      <c r="S116" s="19">
        <v>0.85</v>
      </c>
      <c r="T116" s="17">
        <f>=J116*M116*Q116*36</f>
        <v>61965</v>
      </c>
      <c r="U116" s="58" t="s"/>
      <c r="V116" s="58" t="s"/>
      <c r="W116" s="58" t="s"/>
      <c r="X116" s="170" t="s"/>
      <c r="Y116" s="170" t="s"/>
      <c r="Z116" s="170" t="s"/>
    </row>
    <row r="117" spans="1:26" ht="42" customHeight="1">
      <c r="A117" s="112" t="s"/>
      <c r="B117" s="113" t="s"/>
      <c r="C117" s="183" t="s">
        <v>153</v>
      </c>
      <c r="D117" s="184" t="s">
        <v>94</v>
      </c>
      <c r="E117" s="185" t="s">
        <v>154</v>
      </c>
      <c r="F117" s="859">
        <v>4</v>
      </c>
      <c r="G117" s="186" t="s">
        <v>46</v>
      </c>
      <c r="H117" s="185" t="s">
        <v>66</v>
      </c>
      <c r="I117" s="184" t="s">
        <v>27</v>
      </c>
      <c r="J117" s="187">
        <v>4000</v>
      </c>
      <c r="K117" s="188">
        <v>1</v>
      </c>
      <c r="L117" s="189">
        <f>=J117*K117</f>
        <v>4000</v>
      </c>
      <c r="M117" s="190">
        <v>0.55</v>
      </c>
      <c r="N117" s="793">
        <f>=L117*M117</f>
        <v>2200</v>
      </c>
      <c r="O117" s="191">
        <v>0.8333</v>
      </c>
      <c r="P117" s="189">
        <f>=K117*10*N117</f>
        <v>22000</v>
      </c>
      <c r="Q117" s="192">
        <v>0.8333</v>
      </c>
      <c r="R117" s="189">
        <f>=K117*10*2*N117</f>
        <v>44000</v>
      </c>
      <c r="S117" s="192">
        <v>0.8333</v>
      </c>
      <c r="T117" s="189">
        <f>=P117*3</f>
        <v>66000</v>
      </c>
      <c r="U117" s="59" t="s"/>
      <c r="V117" s="59" t="s"/>
      <c r="W117" s="59" t="s"/>
      <c r="X117" s="170" t="s"/>
      <c r="Y117" s="170" t="s"/>
      <c r="Z117" s="170" t="s"/>
    </row>
    <row r="118" spans="1:26" ht="42" customHeight="1">
      <c r="A118" s="112" t="s"/>
      <c r="B118" s="113" t="s"/>
      <c r="C118" s="83" t="s"/>
      <c r="D118" s="184" t="s">
        <v>94</v>
      </c>
      <c r="E118" s="170" t="s"/>
      <c r="F118" s="859">
        <v>8</v>
      </c>
      <c r="G118" s="193" t="s"/>
      <c r="H118" s="170" t="s"/>
      <c r="I118" s="170" t="s"/>
      <c r="J118" s="187">
        <v>7600</v>
      </c>
      <c r="K118" s="188">
        <v>1</v>
      </c>
      <c r="L118" s="189">
        <f>=J118*K118</f>
        <v>7600</v>
      </c>
      <c r="M118" s="190">
        <v>0.55</v>
      </c>
      <c r="N118" s="793">
        <f>=L118*M118</f>
        <v>4180</v>
      </c>
      <c r="O118" s="191">
        <v>0.8333</v>
      </c>
      <c r="P118" s="189">
        <f>=K118*10*N118</f>
        <v>41800</v>
      </c>
      <c r="Q118" s="192">
        <v>0.8333</v>
      </c>
      <c r="R118" s="189">
        <f>=K118*10*2*N118</f>
        <v>83600</v>
      </c>
      <c r="S118" s="192">
        <v>0.8333</v>
      </c>
      <c r="T118" s="189">
        <f>=P118*3</f>
        <v>125400</v>
      </c>
      <c r="U118" s="59" t="s"/>
      <c r="V118" s="59" t="s"/>
      <c r="W118" s="59" t="s"/>
      <c r="X118" s="170" t="s"/>
      <c r="Y118" s="170" t="s"/>
      <c r="Z118" s="170" t="s"/>
    </row>
    <row r="119" spans="1:26" ht="42" customHeight="1">
      <c r="A119" s="112" t="s"/>
      <c r="B119" s="113" t="s"/>
      <c r="C119" s="83" t="s"/>
      <c r="D119" s="184" t="s">
        <v>94</v>
      </c>
      <c r="E119" s="170" t="s"/>
      <c r="F119" s="859">
        <v>16</v>
      </c>
      <c r="G119" s="193" t="s"/>
      <c r="H119" s="170" t="s"/>
      <c r="I119" s="170" t="s"/>
      <c r="J119" s="187">
        <v>14800</v>
      </c>
      <c r="K119" s="188">
        <v>1</v>
      </c>
      <c r="L119" s="189">
        <f>=J119*K119</f>
        <v>14800</v>
      </c>
      <c r="M119" s="190">
        <v>0.55</v>
      </c>
      <c r="N119" s="793">
        <f>=L119*M119</f>
        <v>8140</v>
      </c>
      <c r="O119" s="191">
        <v>0.8333</v>
      </c>
      <c r="P119" s="189">
        <f>=K119*10*N119</f>
        <v>81400</v>
      </c>
      <c r="Q119" s="192">
        <v>0.8333</v>
      </c>
      <c r="R119" s="189">
        <f>=K119*10*2*N119</f>
        <v>162800</v>
      </c>
      <c r="S119" s="192">
        <v>0.8333</v>
      </c>
      <c r="T119" s="189">
        <f>=P119*3</f>
        <v>244200</v>
      </c>
      <c r="U119" s="59" t="s"/>
      <c r="V119" s="59" t="s"/>
      <c r="W119" s="59" t="s"/>
      <c r="X119" s="170" t="s"/>
      <c r="Y119" s="170" t="s"/>
      <c r="Z119" s="170" t="s"/>
    </row>
    <row r="120" spans="1:26" ht="42" customHeight="1">
      <c r="A120" s="112" t="s"/>
      <c r="B120" s="113" t="s"/>
      <c r="C120" s="35" t="s"/>
      <c r="D120" s="184" t="s">
        <v>94</v>
      </c>
      <c r="E120" s="170" t="s"/>
      <c r="F120" s="859">
        <v>32</v>
      </c>
      <c r="G120" s="193" t="s"/>
      <c r="H120" s="170" t="s"/>
      <c r="I120" s="170" t="s"/>
      <c r="J120" s="187">
        <v>29200</v>
      </c>
      <c r="K120" s="188">
        <v>1</v>
      </c>
      <c r="L120" s="189">
        <f>=J120*K120</f>
        <v>29200</v>
      </c>
      <c r="M120" s="190">
        <v>0.55</v>
      </c>
      <c r="N120" s="793">
        <f>=L120*M120</f>
        <v>16060</v>
      </c>
      <c r="O120" s="191">
        <v>0.8333</v>
      </c>
      <c r="P120" s="189">
        <f>=K120*10*N120</f>
        <v>160600</v>
      </c>
      <c r="Q120" s="192">
        <v>0.8333</v>
      </c>
      <c r="R120" s="189">
        <f>=K120*10*2*N120</f>
        <v>321200</v>
      </c>
      <c r="S120" s="192">
        <v>0.8333</v>
      </c>
      <c r="T120" s="189">
        <f>=P120*3</f>
        <v>481800</v>
      </c>
      <c r="U120" s="59" t="s"/>
      <c r="V120" s="59" t="s"/>
      <c r="W120" s="59" t="s"/>
      <c r="X120" s="170" t="s"/>
      <c r="Y120" s="170" t="s"/>
      <c r="Z120" s="170" t="s"/>
    </row>
    <row r="121" spans="1:26" ht="42" customHeight="1">
      <c r="A121" s="112" t="s"/>
      <c r="B121" s="113" t="s"/>
      <c r="C121" s="183" t="s">
        <v>155</v>
      </c>
      <c r="D121" s="184" t="s">
        <v>94</v>
      </c>
      <c r="E121" s="185" t="s">
        <v>156</v>
      </c>
      <c r="F121" s="859">
        <v>4</v>
      </c>
      <c r="G121" s="186" t="s">
        <v>46</v>
      </c>
      <c r="H121" s="185" t="s">
        <v>66</v>
      </c>
      <c r="I121" s="184" t="s">
        <v>27</v>
      </c>
      <c r="J121" s="189">
        <v>3000</v>
      </c>
      <c r="K121" s="188">
        <v>1</v>
      </c>
      <c r="L121" s="189">
        <f>=J121*K121</f>
        <v>3000</v>
      </c>
      <c r="M121" s="190">
        <v>0.55</v>
      </c>
      <c r="N121" s="793">
        <f>=L121*M121</f>
        <v>1650</v>
      </c>
      <c r="O121" s="191">
        <v>0.8333</v>
      </c>
      <c r="P121" s="189">
        <f>=K121*10*N121</f>
        <v>16500</v>
      </c>
      <c r="Q121" s="192">
        <v>0.8333</v>
      </c>
      <c r="R121" s="189">
        <f>=K121*10*2*N121</f>
        <v>33000</v>
      </c>
      <c r="S121" s="192">
        <v>0.8333</v>
      </c>
      <c r="T121" s="189">
        <f>=P121*3</f>
        <v>49500</v>
      </c>
      <c r="U121" s="59" t="s"/>
      <c r="V121" s="59" t="s"/>
      <c r="W121" s="59" t="s"/>
      <c r="X121" s="170" t="s"/>
      <c r="Y121" s="170" t="s"/>
      <c r="Z121" s="170" t="s"/>
    </row>
    <row r="122" spans="1:26" ht="42" customHeight="1">
      <c r="A122" s="112" t="s"/>
      <c r="B122" s="113" t="s"/>
      <c r="C122" s="83" t="s"/>
      <c r="D122" s="184" t="s">
        <v>94</v>
      </c>
      <c r="E122" s="170" t="s"/>
      <c r="F122" s="859">
        <v>8</v>
      </c>
      <c r="G122" s="193" t="s"/>
      <c r="H122" s="170" t="s"/>
      <c r="I122" s="170" t="s"/>
      <c r="J122" s="189">
        <v>5800</v>
      </c>
      <c r="K122" s="188">
        <v>1</v>
      </c>
      <c r="L122" s="189">
        <f>=J122*K122</f>
        <v>5800</v>
      </c>
      <c r="M122" s="190">
        <v>0.55</v>
      </c>
      <c r="N122" s="793">
        <f>=L122*M122</f>
        <v>3190</v>
      </c>
      <c r="O122" s="191">
        <v>0.8333</v>
      </c>
      <c r="P122" s="189">
        <f>=K122*10*N122</f>
        <v>31900</v>
      </c>
      <c r="Q122" s="192">
        <v>0.8333</v>
      </c>
      <c r="R122" s="189">
        <f>=K122*10*2*N122</f>
        <v>63800</v>
      </c>
      <c r="S122" s="192">
        <v>0.8333</v>
      </c>
      <c r="T122" s="189">
        <f>=P122*3</f>
        <v>95700</v>
      </c>
      <c r="U122" s="59" t="s"/>
      <c r="V122" s="59" t="s"/>
      <c r="W122" s="59" t="s"/>
      <c r="X122" s="170" t="s"/>
      <c r="Y122" s="170" t="s"/>
      <c r="Z122" s="170" t="s"/>
    </row>
    <row r="123" spans="1:26" ht="42" customHeight="1">
      <c r="A123" s="112" t="s"/>
      <c r="B123" s="113" t="s"/>
      <c r="C123" s="83" t="s"/>
      <c r="D123" s="184" t="s">
        <v>94</v>
      </c>
      <c r="E123" s="170" t="s"/>
      <c r="F123" s="859">
        <v>16</v>
      </c>
      <c r="G123" s="193" t="s"/>
      <c r="H123" s="170" t="s"/>
      <c r="I123" s="170" t="s"/>
      <c r="J123" s="189">
        <v>11400</v>
      </c>
      <c r="K123" s="188">
        <v>1</v>
      </c>
      <c r="L123" s="189">
        <f>=J123*K123</f>
        <v>11400</v>
      </c>
      <c r="M123" s="190">
        <v>0.55</v>
      </c>
      <c r="N123" s="793">
        <f>=L123*M123</f>
        <v>6270</v>
      </c>
      <c r="O123" s="191">
        <v>0.8333</v>
      </c>
      <c r="P123" s="189">
        <f>=K123*10*N123</f>
        <v>62700</v>
      </c>
      <c r="Q123" s="192">
        <v>0.8333</v>
      </c>
      <c r="R123" s="189">
        <f>=K123*10*2*N123</f>
        <v>125400</v>
      </c>
      <c r="S123" s="192">
        <v>0.8333</v>
      </c>
      <c r="T123" s="189">
        <f>=P123*3</f>
        <v>188100</v>
      </c>
      <c r="U123" s="59" t="s"/>
      <c r="V123" s="59" t="s"/>
      <c r="W123" s="59" t="s"/>
      <c r="X123" s="170" t="s"/>
      <c r="Y123" s="170" t="s"/>
      <c r="Z123" s="170" t="s"/>
    </row>
    <row r="124" spans="1:26" ht="42" customHeight="1">
      <c r="A124" s="112" t="s"/>
      <c r="B124" s="113" t="s"/>
      <c r="C124" s="83" t="s"/>
      <c r="D124" s="184" t="s">
        <v>94</v>
      </c>
      <c r="E124" s="170" t="s"/>
      <c r="F124" s="859">
        <v>32</v>
      </c>
      <c r="G124" s="193" t="s"/>
      <c r="H124" s="170" t="s"/>
      <c r="I124" s="170" t="s"/>
      <c r="J124" s="189">
        <v>22600</v>
      </c>
      <c r="K124" s="188">
        <v>1</v>
      </c>
      <c r="L124" s="189">
        <f>=J124*K124</f>
        <v>22600</v>
      </c>
      <c r="M124" s="190">
        <v>0.55</v>
      </c>
      <c r="N124" s="793">
        <f>=L124*M124</f>
        <v>12430</v>
      </c>
      <c r="O124" s="191">
        <v>0.8333</v>
      </c>
      <c r="P124" s="189">
        <f>=K124*10*N124</f>
        <v>124300</v>
      </c>
      <c r="Q124" s="192">
        <v>0.8333</v>
      </c>
      <c r="R124" s="189">
        <f>=K124*10*2*N124</f>
        <v>248600</v>
      </c>
      <c r="S124" s="192">
        <v>0.8333</v>
      </c>
      <c r="T124" s="189">
        <f>=P124*3</f>
        <v>372900</v>
      </c>
      <c r="U124" s="59" t="s"/>
      <c r="V124" s="59" t="s"/>
      <c r="W124" s="59" t="s"/>
      <c r="X124" s="170" t="s"/>
      <c r="Y124" s="170" t="s"/>
      <c r="Z124" s="170" t="s"/>
    </row>
    <row r="125" spans="1:26" ht="42" customHeight="1">
      <c r="A125" s="112" t="s"/>
      <c r="B125" s="113" t="s"/>
      <c r="C125" s="83" t="s"/>
      <c r="D125" s="184" t="s">
        <v>94</v>
      </c>
      <c r="E125" s="185" t="s">
        <v>897</v>
      </c>
      <c r="F125" s="859">
        <v>4</v>
      </c>
      <c r="G125" s="186" t="s">
        <v>46</v>
      </c>
      <c r="H125" s="185" t="s">
        <v>66</v>
      </c>
      <c r="I125" s="184" t="s">
        <v>27</v>
      </c>
      <c r="J125" s="189">
        <v>4500</v>
      </c>
      <c r="K125" s="188">
        <v>1</v>
      </c>
      <c r="L125" s="189">
        <f>=J125*K125</f>
        <v>4500</v>
      </c>
      <c r="M125" s="190">
        <v>0.55</v>
      </c>
      <c r="N125" s="793">
        <f>=L125*M125</f>
        <v>2475</v>
      </c>
      <c r="O125" s="191">
        <v>0.8333</v>
      </c>
      <c r="P125" s="189">
        <f>=K125*10*N125</f>
        <v>24750</v>
      </c>
      <c r="Q125" s="192">
        <v>0.8333</v>
      </c>
      <c r="R125" s="189">
        <f>=K125*10*2*N125</f>
        <v>49500</v>
      </c>
      <c r="S125" s="192">
        <v>0.8333</v>
      </c>
      <c r="T125" s="189">
        <f>=P125*3</f>
        <v>74250</v>
      </c>
      <c r="U125" s="59" t="s"/>
      <c r="V125" s="59" t="s"/>
      <c r="W125" s="59" t="s"/>
      <c r="X125" s="170" t="s"/>
      <c r="Y125" s="170" t="s"/>
      <c r="Z125" s="170" t="s"/>
    </row>
    <row r="126" spans="1:26" ht="42" customHeight="1">
      <c r="A126" s="112" t="s"/>
      <c r="B126" s="113" t="s"/>
      <c r="C126" s="83" t="s"/>
      <c r="D126" s="184" t="s">
        <v>94</v>
      </c>
      <c r="E126" s="170" t="s"/>
      <c r="F126" s="859">
        <v>8</v>
      </c>
      <c r="G126" s="193" t="s"/>
      <c r="H126" s="170" t="s"/>
      <c r="I126" s="170" t="s"/>
      <c r="J126" s="194">
        <v>8900</v>
      </c>
      <c r="K126" s="195">
        <v>1</v>
      </c>
      <c r="L126" s="194">
        <f>=J126*K126</f>
        <v>8900</v>
      </c>
      <c r="M126" s="196">
        <v>0.55</v>
      </c>
      <c r="N126" s="794">
        <f>=L126*M126</f>
        <v>4895</v>
      </c>
      <c r="O126" s="191">
        <v>0.8333</v>
      </c>
      <c r="P126" s="189">
        <f>=K126*10*N126</f>
        <v>48950</v>
      </c>
      <c r="Q126" s="192">
        <v>0.8333</v>
      </c>
      <c r="R126" s="189">
        <f>=K126*10*2*N126</f>
        <v>97900</v>
      </c>
      <c r="S126" s="192">
        <v>0.8333</v>
      </c>
      <c r="T126" s="189">
        <f>=P126*3</f>
        <v>146850</v>
      </c>
      <c r="U126" s="59" t="s"/>
      <c r="V126" s="59" t="s"/>
      <c r="W126" s="59" t="s"/>
      <c r="X126" s="170" t="s"/>
      <c r="Y126" s="170" t="s"/>
      <c r="Z126" s="170" t="s"/>
    </row>
    <row r="127" spans="1:26" ht="42" customHeight="1">
      <c r="A127" s="112" t="s"/>
      <c r="B127" s="113" t="s"/>
      <c r="C127" s="83" t="s"/>
      <c r="D127" s="184" t="s">
        <v>94</v>
      </c>
      <c r="E127" s="170" t="s"/>
      <c r="F127" s="859">
        <v>16</v>
      </c>
      <c r="G127" s="193" t="s"/>
      <c r="H127" s="170" t="s"/>
      <c r="I127" s="170" t="s"/>
      <c r="J127" s="189">
        <v>17700</v>
      </c>
      <c r="K127" s="188">
        <v>1</v>
      </c>
      <c r="L127" s="189">
        <f>=J127*K127</f>
        <v>17700</v>
      </c>
      <c r="M127" s="190">
        <v>0.55</v>
      </c>
      <c r="N127" s="793">
        <f>=L127*M127</f>
        <v>9735</v>
      </c>
      <c r="O127" s="191">
        <v>0.8333</v>
      </c>
      <c r="P127" s="189">
        <f>=K127*10*N127</f>
        <v>97350</v>
      </c>
      <c r="Q127" s="192">
        <v>0.8333</v>
      </c>
      <c r="R127" s="189">
        <f>=K127*10*2*N127</f>
        <v>194700</v>
      </c>
      <c r="S127" s="192">
        <v>0.8333</v>
      </c>
      <c r="T127" s="189">
        <f>=P127*3</f>
        <v>292050</v>
      </c>
      <c r="U127" s="59" t="s"/>
      <c r="V127" s="59" t="s"/>
      <c r="W127" s="59" t="s"/>
      <c r="X127" s="170" t="s"/>
      <c r="Y127" s="170" t="s"/>
      <c r="Z127" s="170" t="s"/>
    </row>
    <row r="128" spans="1:26" ht="42" customHeight="1">
      <c r="A128" s="112" t="s"/>
      <c r="B128" s="113" t="s"/>
      <c r="C128" s="83" t="s"/>
      <c r="D128" s="184" t="s">
        <v>94</v>
      </c>
      <c r="E128" s="170" t="s"/>
      <c r="F128" s="859">
        <v>32</v>
      </c>
      <c r="G128" s="193" t="s"/>
      <c r="H128" s="170" t="s"/>
      <c r="I128" s="170" t="s"/>
      <c r="J128" s="189">
        <v>35300</v>
      </c>
      <c r="K128" s="188">
        <v>1</v>
      </c>
      <c r="L128" s="189">
        <f>=J128*K128</f>
        <v>35300</v>
      </c>
      <c r="M128" s="190">
        <v>0.55</v>
      </c>
      <c r="N128" s="793">
        <f>=L128*M128</f>
        <v>19415</v>
      </c>
      <c r="O128" s="191">
        <v>0.8333</v>
      </c>
      <c r="P128" s="189">
        <f>=K128*10*N128</f>
        <v>194150</v>
      </c>
      <c r="Q128" s="192">
        <v>0.8333</v>
      </c>
      <c r="R128" s="189">
        <f>=K128*10*2*N128</f>
        <v>388300</v>
      </c>
      <c r="S128" s="192">
        <v>0.8333</v>
      </c>
      <c r="T128" s="189">
        <f>=P128*3</f>
        <v>582450</v>
      </c>
      <c r="U128" s="59" t="s"/>
      <c r="V128" s="59" t="s"/>
      <c r="W128" s="59" t="s"/>
      <c r="X128" s="170" t="s"/>
      <c r="Y128" s="170" t="s"/>
      <c r="Z128" s="170" t="s"/>
    </row>
    <row r="129" spans="1:26" ht="42" customHeight="1">
      <c r="A129" s="112" t="s"/>
      <c r="B129" s="113" t="s"/>
      <c r="C129" s="83" t="s"/>
      <c r="D129" s="184" t="s">
        <v>94</v>
      </c>
      <c r="E129" s="185" t="s">
        <v>898</v>
      </c>
      <c r="F129" s="859">
        <v>4</v>
      </c>
      <c r="G129" s="200" t="s">
        <v>46</v>
      </c>
      <c r="H129" s="201" t="s">
        <v>66</v>
      </c>
      <c r="I129" s="202" t="s">
        <v>27</v>
      </c>
      <c r="J129" s="189">
        <v>6000</v>
      </c>
      <c r="K129" s="188">
        <v>1</v>
      </c>
      <c r="L129" s="189">
        <f>=J129*K129</f>
        <v>6000</v>
      </c>
      <c r="M129" s="190">
        <v>0.55</v>
      </c>
      <c r="N129" s="793">
        <f>=L129*M129</f>
        <v>3300</v>
      </c>
      <c r="O129" s="191">
        <v>0.8333</v>
      </c>
      <c r="P129" s="189">
        <f>=K129*10*N129</f>
        <v>33000</v>
      </c>
      <c r="Q129" s="192">
        <v>0.8333</v>
      </c>
      <c r="R129" s="189">
        <f>=K129*10*2*N129</f>
        <v>66000</v>
      </c>
      <c r="S129" s="192">
        <v>0.8333</v>
      </c>
      <c r="T129" s="189">
        <f>=P129*3</f>
        <v>99000</v>
      </c>
      <c r="U129" s="59" t="s"/>
      <c r="V129" s="59" t="s"/>
      <c r="W129" s="59" t="s"/>
      <c r="X129" s="170" t="s"/>
      <c r="Y129" s="170" t="s"/>
      <c r="Z129" s="170" t="s"/>
    </row>
    <row r="130" spans="1:26" ht="42" customHeight="1">
      <c r="A130" s="112" t="s"/>
      <c r="B130" s="113" t="s"/>
      <c r="C130" s="83" t="s"/>
      <c r="D130" s="184" t="s">
        <v>94</v>
      </c>
      <c r="E130" s="170" t="s"/>
      <c r="F130" s="859">
        <v>8</v>
      </c>
      <c r="G130" s="203" t="s"/>
      <c r="H130" s="204" t="s"/>
      <c r="I130" s="205" t="s"/>
      <c r="J130" s="189">
        <v>11600</v>
      </c>
      <c r="K130" s="188">
        <v>1</v>
      </c>
      <c r="L130" s="189">
        <f>=J130*K130</f>
        <v>11600</v>
      </c>
      <c r="M130" s="190">
        <v>0.55</v>
      </c>
      <c r="N130" s="793">
        <f>=L130*M130</f>
        <v>6380</v>
      </c>
      <c r="O130" s="191">
        <v>0.8333</v>
      </c>
      <c r="P130" s="189">
        <f>=K130*10*N130</f>
        <v>63800</v>
      </c>
      <c r="Q130" s="192">
        <v>0.8333</v>
      </c>
      <c r="R130" s="189">
        <f>=K130*10*2*N130</f>
        <v>127600</v>
      </c>
      <c r="S130" s="192">
        <v>0.8333</v>
      </c>
      <c r="T130" s="189">
        <f>=P130*3</f>
        <v>191400</v>
      </c>
      <c r="U130" s="59" t="s"/>
      <c r="V130" s="59" t="s"/>
      <c r="W130" s="59" t="s"/>
      <c r="X130" s="170" t="s"/>
      <c r="Y130" s="170" t="s"/>
      <c r="Z130" s="170" t="s"/>
    </row>
    <row r="131" spans="1:26" ht="42" customHeight="1">
      <c r="A131" s="112" t="s"/>
      <c r="B131" s="113" t="s"/>
      <c r="C131" s="83" t="s"/>
      <c r="D131" s="184" t="s">
        <v>94</v>
      </c>
      <c r="E131" s="170" t="s"/>
      <c r="F131" s="859">
        <v>16</v>
      </c>
      <c r="G131" s="203" t="s"/>
      <c r="H131" s="204" t="s"/>
      <c r="I131" s="205" t="s"/>
      <c r="J131" s="189">
        <v>22800</v>
      </c>
      <c r="K131" s="188">
        <v>1</v>
      </c>
      <c r="L131" s="189">
        <f>=J131*K131</f>
        <v>22800</v>
      </c>
      <c r="M131" s="190">
        <v>0.55</v>
      </c>
      <c r="N131" s="793">
        <f>=L131*M131</f>
        <v>12540</v>
      </c>
      <c r="O131" s="191">
        <v>0.8333</v>
      </c>
      <c r="P131" s="189">
        <f>=K131*10*N131</f>
        <v>125400</v>
      </c>
      <c r="Q131" s="192">
        <v>0.8333</v>
      </c>
      <c r="R131" s="189">
        <f>=K131*10*2*N131</f>
        <v>250800</v>
      </c>
      <c r="S131" s="192">
        <v>0.8333</v>
      </c>
      <c r="T131" s="189">
        <f>=P131*3</f>
        <v>376200</v>
      </c>
      <c r="U131" s="59" t="s"/>
      <c r="V131" s="59" t="s"/>
      <c r="W131" s="59" t="s"/>
      <c r="X131" s="170" t="s"/>
      <c r="Y131" s="170" t="s"/>
      <c r="Z131" s="170" t="s"/>
    </row>
    <row r="132" spans="1:26" ht="42" customHeight="1">
      <c r="A132" s="112" t="s"/>
      <c r="B132" s="113" t="s"/>
      <c r="C132" s="35" t="s"/>
      <c r="D132" s="184" t="s">
        <v>94</v>
      </c>
      <c r="E132" s="170" t="s"/>
      <c r="F132" s="859">
        <v>32</v>
      </c>
      <c r="G132" s="203" t="s"/>
      <c r="H132" s="204" t="s"/>
      <c r="I132" s="205" t="s"/>
      <c r="J132" s="194">
        <v>45200</v>
      </c>
      <c r="K132" s="195">
        <v>1</v>
      </c>
      <c r="L132" s="194">
        <f>=J132*K132</f>
        <v>45200</v>
      </c>
      <c r="M132" s="196">
        <v>0.55</v>
      </c>
      <c r="N132" s="794">
        <f>=L132*M132</f>
        <v>24860</v>
      </c>
      <c r="O132" s="191">
        <v>0.8333</v>
      </c>
      <c r="P132" s="189">
        <f>=K132*10*N132</f>
        <v>248600</v>
      </c>
      <c r="Q132" s="192">
        <v>0.8333</v>
      </c>
      <c r="R132" s="189">
        <f>=K132*10*2*N132</f>
        <v>497200</v>
      </c>
      <c r="S132" s="192">
        <v>0.8333</v>
      </c>
      <c r="T132" s="189">
        <f>=P132*3</f>
        <v>745800</v>
      </c>
      <c r="U132" s="59" t="s"/>
      <c r="V132" s="59" t="s"/>
      <c r="W132" s="59" t="s"/>
      <c r="X132" s="170" t="s"/>
      <c r="Y132" s="170" t="s"/>
      <c r="Z132" s="170" t="s"/>
    </row>
    <row r="133" spans="1:26" ht="42" customHeight="1">
      <c r="A133" s="15" t="s"/>
      <c r="B133" s="83" t="s"/>
      <c r="C133" s="206" t="s">
        <v>157</v>
      </c>
      <c r="D133" s="207" t="s">
        <v>22</v>
      </c>
      <c r="E133" s="208" t="s">
        <v>158</v>
      </c>
      <c r="F133" s="860" t="s"/>
      <c r="G133" s="207" t="s">
        <v>159</v>
      </c>
      <c r="H133" s="207" t="s">
        <v>160</v>
      </c>
      <c r="I133" s="207" t="s">
        <v>27</v>
      </c>
      <c r="J133" s="209">
        <v>1000</v>
      </c>
      <c r="K133" s="210">
        <v>1</v>
      </c>
      <c r="L133" s="209">
        <v>1000</v>
      </c>
      <c r="M133" s="211">
        <v>0.45</v>
      </c>
      <c r="N133" s="795">
        <v>450</v>
      </c>
      <c r="O133" s="764" t="s">
        <v>28</v>
      </c>
      <c r="P133" s="765" t="s"/>
      <c r="Q133" s="765" t="s"/>
      <c r="R133" s="765" t="s"/>
      <c r="S133" s="765" t="s"/>
      <c r="T133" s="765" t="s"/>
      <c r="U133" s="215" t="s"/>
      <c r="V133" s="215" t="s"/>
      <c r="W133" s="215" t="s"/>
      <c r="X133" s="170" t="s"/>
      <c r="Y133" s="170" t="s"/>
      <c r="Z133" s="170" t="s"/>
    </row>
    <row r="134" spans="1:26" ht="42" customHeight="1">
      <c r="A134" s="15" t="s"/>
      <c r="B134" s="83" t="s"/>
      <c r="C134" s="216" t="s"/>
      <c r="D134" s="207" t="s">
        <v>22</v>
      </c>
      <c r="E134" s="217" t="s">
        <v>161</v>
      </c>
      <c r="F134" s="860" t="s"/>
      <c r="G134" s="218" t="s">
        <v>159</v>
      </c>
      <c r="H134" s="218" t="s">
        <v>160</v>
      </c>
      <c r="I134" s="218" t="s">
        <v>27</v>
      </c>
      <c r="J134" s="209">
        <v>5000</v>
      </c>
      <c r="K134" s="210">
        <v>1</v>
      </c>
      <c r="L134" s="209">
        <v>5000</v>
      </c>
      <c r="M134" s="211">
        <v>0.45</v>
      </c>
      <c r="N134" s="795">
        <v>2250</v>
      </c>
      <c r="O134" s="765" t="s"/>
      <c r="P134" s="765" t="s"/>
      <c r="Q134" s="765" t="s"/>
      <c r="R134" s="765" t="s"/>
      <c r="S134" s="765" t="s"/>
      <c r="T134" s="765" t="s"/>
      <c r="U134" s="215" t="s"/>
      <c r="V134" s="215" t="s"/>
      <c r="W134" s="215" t="s"/>
      <c r="X134" s="170" t="s"/>
      <c r="Y134" s="170" t="s"/>
      <c r="Z134" s="170" t="s"/>
    </row>
    <row r="135" spans="1:26" ht="42" customHeight="1">
      <c r="A135" s="15" t="s"/>
      <c r="B135" s="35" t="s"/>
      <c r="C135" s="216" t="s"/>
      <c r="D135" s="207" t="s">
        <v>22</v>
      </c>
      <c r="E135" s="217" t="s">
        <v>162</v>
      </c>
      <c r="F135" s="860" t="s"/>
      <c r="G135" s="218" t="s">
        <v>159</v>
      </c>
      <c r="H135" s="218" t="s">
        <v>160</v>
      </c>
      <c r="I135" s="218" t="s">
        <v>27</v>
      </c>
      <c r="J135" s="209">
        <v>50000</v>
      </c>
      <c r="K135" s="210">
        <v>1</v>
      </c>
      <c r="L135" s="209">
        <v>50000</v>
      </c>
      <c r="M135" s="211">
        <v>0.45</v>
      </c>
      <c r="N135" s="795">
        <v>22500</v>
      </c>
      <c r="O135" s="765" t="s"/>
      <c r="P135" s="765" t="s"/>
      <c r="Q135" s="765" t="s"/>
      <c r="R135" s="765" t="s"/>
      <c r="S135" s="765" t="s"/>
      <c r="T135" s="765" t="s"/>
      <c r="U135" s="215" t="s"/>
      <c r="V135" s="215" t="s"/>
      <c r="W135" s="215" t="s"/>
      <c r="X135" s="170" t="s"/>
      <c r="Y135" s="170" t="s"/>
      <c r="Z135" s="170" t="s"/>
    </row>
    <row r="136" spans="1:26" ht="42" customHeight="1">
      <c r="A136" s="59" t="s"/>
      <c r="B136" s="225" t="s">
        <v>163</v>
      </c>
      <c r="C136" s="16" t="s">
        <v>164</v>
      </c>
      <c r="D136" s="207" t="s">
        <v>94</v>
      </c>
      <c r="E136" s="217" t="s">
        <v>165</v>
      </c>
      <c r="F136" s="860" t="s"/>
      <c r="G136" s="226" t="s">
        <v>159</v>
      </c>
      <c r="H136" s="227" t="s">
        <v>166</v>
      </c>
      <c r="I136" s="218" t="s">
        <v>27</v>
      </c>
      <c r="J136" s="228">
        <v>13133</v>
      </c>
      <c r="K136" s="210">
        <v>1</v>
      </c>
      <c r="L136" s="209">
        <v>10102</v>
      </c>
      <c r="M136" s="211">
        <v>0.45</v>
      </c>
      <c r="N136" s="795">
        <v>4545.9</v>
      </c>
      <c r="O136" s="766" t="s">
        <v>167</v>
      </c>
      <c r="P136" s="769" t="s"/>
      <c r="Q136" s="769" t="s"/>
      <c r="R136" s="769" t="s"/>
      <c r="S136" s="769" t="s"/>
      <c r="T136" s="769" t="s"/>
      <c r="U136" s="215" t="s"/>
      <c r="V136" s="215" t="s"/>
      <c r="W136" s="215" t="s"/>
      <c r="X136" s="170" t="s"/>
      <c r="Y136" s="170" t="s"/>
      <c r="Z136" s="170" t="s"/>
    </row>
    <row r="137" spans="1:26" ht="42" customHeight="1">
      <c r="A137" s="59" t="s"/>
      <c r="B137" s="83" t="s"/>
      <c r="C137" s="16" t="s"/>
      <c r="D137" s="15" t="s">
        <v>94</v>
      </c>
      <c r="E137" s="232" t="s">
        <v>168</v>
      </c>
      <c r="F137" s="63" t="s"/>
      <c r="G137" s="23" t="s">
        <v>159</v>
      </c>
      <c r="H137" s="206" t="s">
        <v>166</v>
      </c>
      <c r="I137" s="15" t="s">
        <v>27</v>
      </c>
      <c r="J137" s="17">
        <v>28267</v>
      </c>
      <c r="K137" s="21">
        <v>1</v>
      </c>
      <c r="L137" s="17">
        <v>28267</v>
      </c>
      <c r="M137" s="19">
        <v>0.45</v>
      </c>
      <c r="N137" s="779">
        <v>12720.15</v>
      </c>
      <c r="O137" s="767" t="s"/>
      <c r="P137" s="767" t="s"/>
      <c r="Q137" s="767" t="s"/>
      <c r="R137" s="767" t="s"/>
      <c r="S137" s="767" t="s"/>
      <c r="T137" s="767" t="s"/>
      <c r="U137" s="58" t="s"/>
      <c r="V137" s="58" t="s"/>
      <c r="W137" s="58" t="s"/>
      <c r="X137" s="170" t="s"/>
      <c r="Y137" s="170" t="s"/>
      <c r="Z137" s="170" t="s"/>
    </row>
    <row r="138" spans="1:26" ht="42" customHeight="1">
      <c r="A138" s="59" t="s"/>
      <c r="B138" s="83" t="s"/>
      <c r="C138" s="16" t="s"/>
      <c r="D138" s="15" t="s">
        <v>94</v>
      </c>
      <c r="E138" s="16" t="s">
        <v>169</v>
      </c>
      <c r="F138" s="63" t="s"/>
      <c r="G138" s="23" t="s">
        <v>159</v>
      </c>
      <c r="H138" s="206" t="s">
        <v>166</v>
      </c>
      <c r="I138" s="15" t="s">
        <v>27</v>
      </c>
      <c r="J138" s="17">
        <v>58889</v>
      </c>
      <c r="K138" s="21">
        <v>1</v>
      </c>
      <c r="L138" s="17">
        <v>58889</v>
      </c>
      <c r="M138" s="19">
        <v>0.45</v>
      </c>
      <c r="N138" s="779">
        <v>26500.05</v>
      </c>
      <c r="O138" s="767" t="s"/>
      <c r="P138" s="767" t="s"/>
      <c r="Q138" s="767" t="s"/>
      <c r="R138" s="767" t="s"/>
      <c r="S138" s="767" t="s"/>
      <c r="T138" s="767" t="s"/>
      <c r="U138" s="58" t="s"/>
      <c r="V138" s="58" t="s"/>
      <c r="W138" s="58" t="s"/>
      <c r="X138" s="170" t="s"/>
      <c r="Y138" s="170" t="s"/>
      <c r="Z138" s="170" t="s"/>
    </row>
    <row r="139" spans="1:26" ht="27.75" customHeight="1">
      <c r="A139" s="59" t="s"/>
      <c r="B139" s="83" t="s"/>
      <c r="C139" s="236" t="s">
        <v>170</v>
      </c>
      <c r="D139" s="15" t="s">
        <v>94</v>
      </c>
      <c r="E139" s="237" t="s">
        <v>171</v>
      </c>
      <c r="F139" s="861" t="s">
        <v>172</v>
      </c>
      <c r="G139" s="23" t="s">
        <v>159</v>
      </c>
      <c r="H139" s="206" t="s">
        <v>166</v>
      </c>
      <c r="I139" s="15" t="s">
        <v>27</v>
      </c>
      <c r="J139" s="239">
        <v>13468</v>
      </c>
      <c r="K139" s="21">
        <v>1</v>
      </c>
      <c r="L139" s="17">
        <f>=J139</f>
        <v>13468</v>
      </c>
      <c r="M139" s="19">
        <v>0.45</v>
      </c>
      <c r="N139" s="782">
        <f>=L139*M139</f>
        <v>6060.6</v>
      </c>
      <c r="O139" s="767" t="s"/>
      <c r="P139" s="767" t="s"/>
      <c r="Q139" s="767" t="s"/>
      <c r="R139" s="767" t="s"/>
      <c r="S139" s="767" t="s"/>
      <c r="T139" s="767" t="s"/>
      <c r="U139" s="58" t="s"/>
      <c r="V139" s="58" t="s"/>
      <c r="W139" s="58" t="s"/>
      <c r="X139" s="170" t="s"/>
      <c r="Y139" s="170" t="s"/>
      <c r="Z139" s="170" t="s"/>
    </row>
    <row r="140" spans="1:26" ht="27.75" customHeight="1">
      <c r="A140" s="59" t="s"/>
      <c r="B140" s="83" t="s"/>
      <c r="C140" s="20" t="s"/>
      <c r="D140" s="15" t="s">
        <v>94</v>
      </c>
      <c r="E140" s="240" t="s">
        <v>173</v>
      </c>
      <c r="F140" s="862" t="s">
        <v>174</v>
      </c>
      <c r="G140" s="23" t="s">
        <v>159</v>
      </c>
      <c r="H140" s="206" t="s">
        <v>166</v>
      </c>
      <c r="I140" s="15" t="s">
        <v>27</v>
      </c>
      <c r="J140" s="239">
        <v>19241</v>
      </c>
      <c r="K140" s="21">
        <v>1</v>
      </c>
      <c r="L140" s="17">
        <f>=J140</f>
        <v>19241</v>
      </c>
      <c r="M140" s="19">
        <v>0.45</v>
      </c>
      <c r="N140" s="782">
        <f>=L140*M140</f>
        <v>8658.45</v>
      </c>
      <c r="O140" s="767" t="s"/>
      <c r="P140" s="767" t="s"/>
      <c r="Q140" s="767" t="s"/>
      <c r="R140" s="767" t="s"/>
      <c r="S140" s="767" t="s"/>
      <c r="T140" s="767" t="s"/>
      <c r="U140" s="58" t="s"/>
      <c r="V140" s="58" t="s"/>
      <c r="W140" s="58" t="s"/>
      <c r="X140" s="170" t="s"/>
      <c r="Y140" s="170" t="s"/>
      <c r="Z140" s="170" t="s"/>
    </row>
    <row r="141" spans="1:26" ht="27.75" customHeight="1">
      <c r="A141" s="59" t="s"/>
      <c r="B141" s="83" t="s"/>
      <c r="C141" s="20" t="s"/>
      <c r="D141" s="15" t="s">
        <v>94</v>
      </c>
      <c r="E141" s="240" t="s">
        <v>175</v>
      </c>
      <c r="F141" s="862" t="s">
        <v>176</v>
      </c>
      <c r="G141" s="23" t="s">
        <v>159</v>
      </c>
      <c r="H141" s="206" t="s">
        <v>166</v>
      </c>
      <c r="I141" s="15" t="s">
        <v>27</v>
      </c>
      <c r="J141" s="239">
        <v>47814</v>
      </c>
      <c r="K141" s="21">
        <v>1</v>
      </c>
      <c r="L141" s="17">
        <f>=J141</f>
        <v>47814</v>
      </c>
      <c r="M141" s="19">
        <v>0.45</v>
      </c>
      <c r="N141" s="782">
        <f>=L141*M141</f>
        <v>21516.3</v>
      </c>
      <c r="O141" s="767" t="s"/>
      <c r="P141" s="767" t="s"/>
      <c r="Q141" s="767" t="s"/>
      <c r="R141" s="767" t="s"/>
      <c r="S141" s="767" t="s"/>
      <c r="T141" s="767" t="s"/>
      <c r="U141" s="58" t="s"/>
      <c r="V141" s="58" t="s"/>
      <c r="W141" s="58" t="s"/>
      <c r="X141" s="170" t="s"/>
      <c r="Y141" s="170" t="s"/>
      <c r="Z141" s="170" t="s"/>
    </row>
    <row r="142" spans="1:26" ht="27.75" customHeight="1">
      <c r="A142" s="15" t="s"/>
      <c r="B142" s="83" t="s"/>
      <c r="C142" s="20" t="s"/>
      <c r="D142" s="15" t="s">
        <v>94</v>
      </c>
      <c r="E142" s="242" t="s">
        <v>177</v>
      </c>
      <c r="F142" s="863" t="s">
        <v>178</v>
      </c>
      <c r="G142" s="23" t="s">
        <v>159</v>
      </c>
      <c r="H142" s="206" t="s">
        <v>166</v>
      </c>
      <c r="I142" s="15" t="s">
        <v>27</v>
      </c>
      <c r="J142" s="239">
        <v>68290</v>
      </c>
      <c r="K142" s="21">
        <v>1</v>
      </c>
      <c r="L142" s="17">
        <f>=J142</f>
        <v>68290</v>
      </c>
      <c r="M142" s="19">
        <v>0.45</v>
      </c>
      <c r="N142" s="782">
        <f>=L142*M142</f>
        <v>30730.5</v>
      </c>
      <c r="O142" s="767" t="s"/>
      <c r="P142" s="767" t="s"/>
      <c r="Q142" s="767" t="s"/>
      <c r="R142" s="767" t="s"/>
      <c r="S142" s="767" t="s"/>
      <c r="T142" s="767" t="s"/>
      <c r="U142" s="58" t="s"/>
      <c r="V142" s="58" t="s"/>
      <c r="W142" s="58" t="s"/>
      <c r="X142" s="170" t="s"/>
      <c r="Y142" s="170" t="s"/>
      <c r="Z142" s="170" t="s"/>
    </row>
    <row r="143" spans="1:26" ht="27.75" customHeight="1">
      <c r="A143" s="15" t="s"/>
      <c r="B143" s="83" t="s"/>
      <c r="C143" s="20" t="s"/>
      <c r="D143" s="15" t="s">
        <v>94</v>
      </c>
      <c r="E143" s="242" t="s">
        <v>179</v>
      </c>
      <c r="F143" s="863" t="s">
        <v>180</v>
      </c>
      <c r="G143" s="23" t="s">
        <v>159</v>
      </c>
      <c r="H143" s="206" t="s">
        <v>166</v>
      </c>
      <c r="I143" s="15" t="s">
        <v>27</v>
      </c>
      <c r="J143" s="239">
        <v>122668</v>
      </c>
      <c r="K143" s="21">
        <v>1</v>
      </c>
      <c r="L143" s="17">
        <f>=J143</f>
        <v>122668</v>
      </c>
      <c r="M143" s="19">
        <v>0.45</v>
      </c>
      <c r="N143" s="782">
        <f>=L143*M143</f>
        <v>55200.6</v>
      </c>
      <c r="O143" s="767" t="s"/>
      <c r="P143" s="767" t="s"/>
      <c r="Q143" s="767" t="s"/>
      <c r="R143" s="767" t="s"/>
      <c r="S143" s="767" t="s"/>
      <c r="T143" s="767" t="s"/>
      <c r="U143" s="58" t="s"/>
      <c r="V143" s="58" t="s"/>
      <c r="W143" s="58" t="s"/>
      <c r="X143" s="170" t="s"/>
      <c r="Y143" s="170" t="s"/>
      <c r="Z143" s="170" t="s"/>
    </row>
    <row r="144" spans="1:26" ht="27.75" customHeight="1">
      <c r="A144" s="15" t="s"/>
      <c r="B144" s="83" t="s"/>
      <c r="C144" s="49" t="s"/>
      <c r="D144" s="15" t="s">
        <v>94</v>
      </c>
      <c r="E144" s="242" t="s">
        <v>181</v>
      </c>
      <c r="F144" s="863" t="s">
        <v>182</v>
      </c>
      <c r="G144" s="23" t="s">
        <v>159</v>
      </c>
      <c r="H144" s="206" t="s">
        <v>166</v>
      </c>
      <c r="I144" s="15" t="s">
        <v>27</v>
      </c>
      <c r="J144" s="239">
        <v>205625</v>
      </c>
      <c r="K144" s="21">
        <v>1</v>
      </c>
      <c r="L144" s="17">
        <f>=J144</f>
        <v>205625</v>
      </c>
      <c r="M144" s="19">
        <v>0.45</v>
      </c>
      <c r="N144" s="782">
        <f>=L144*M144</f>
        <v>92531.25</v>
      </c>
      <c r="O144" s="767" t="s"/>
      <c r="P144" s="767" t="s"/>
      <c r="Q144" s="767" t="s"/>
      <c r="R144" s="767" t="s"/>
      <c r="S144" s="767" t="s"/>
      <c r="T144" s="767" t="s"/>
      <c r="U144" s="58" t="s"/>
      <c r="V144" s="58" t="s"/>
      <c r="W144" s="58" t="s"/>
      <c r="X144" s="170" t="s"/>
      <c r="Y144" s="170" t="s"/>
      <c r="Z144" s="170" t="s"/>
    </row>
    <row r="145" spans="1:26" ht="27.75" customHeight="1">
      <c r="A145" s="59" t="s"/>
      <c r="B145" s="83" t="s"/>
      <c r="C145" s="95" t="s">
        <v>183</v>
      </c>
      <c r="D145" s="15" t="s">
        <v>94</v>
      </c>
      <c r="E145" s="237" t="s">
        <v>78</v>
      </c>
      <c r="F145" s="864" t="s">
        <v>184</v>
      </c>
      <c r="G145" s="23" t="s">
        <v>159</v>
      </c>
      <c r="H145" s="206" t="s">
        <v>166</v>
      </c>
      <c r="I145" s="15" t="s">
        <v>27</v>
      </c>
      <c r="J145" s="239">
        <v>52000</v>
      </c>
      <c r="K145" s="21">
        <v>1</v>
      </c>
      <c r="L145" s="17">
        <f>=J145</f>
        <v>52000</v>
      </c>
      <c r="M145" s="19">
        <v>0.45</v>
      </c>
      <c r="N145" s="782">
        <f>=L145*M145</f>
        <v>23400</v>
      </c>
      <c r="O145" s="767" t="s"/>
      <c r="P145" s="767" t="s"/>
      <c r="Q145" s="767" t="s"/>
      <c r="R145" s="767" t="s"/>
      <c r="S145" s="767" t="s"/>
      <c r="T145" s="767" t="s"/>
      <c r="U145" s="58" t="s"/>
      <c r="V145" s="58" t="s"/>
      <c r="W145" s="58" t="s"/>
      <c r="X145" s="170" t="s"/>
      <c r="Y145" s="170" t="s"/>
      <c r="Z145" s="170" t="s"/>
    </row>
    <row r="146" spans="1:26" ht="27.75" customHeight="1">
      <c r="A146" s="59" t="s"/>
      <c r="B146" s="83" t="s"/>
      <c r="C146" s="83" t="s"/>
      <c r="D146" s="15" t="s">
        <v>94</v>
      </c>
      <c r="E146" s="240" t="s">
        <v>185</v>
      </c>
      <c r="F146" s="865" t="s">
        <v>186</v>
      </c>
      <c r="G146" s="23" t="s">
        <v>159</v>
      </c>
      <c r="H146" s="206" t="s">
        <v>166</v>
      </c>
      <c r="I146" s="15" t="s">
        <v>27</v>
      </c>
      <c r="J146" s="239">
        <v>84639</v>
      </c>
      <c r="K146" s="21">
        <v>1</v>
      </c>
      <c r="L146" s="17">
        <f>=J146</f>
        <v>84639</v>
      </c>
      <c r="M146" s="19">
        <v>0.45</v>
      </c>
      <c r="N146" s="782">
        <f>=L146*M146</f>
        <v>38087.55</v>
      </c>
      <c r="O146" s="767" t="s"/>
      <c r="P146" s="767" t="s"/>
      <c r="Q146" s="767" t="s"/>
      <c r="R146" s="767" t="s"/>
      <c r="S146" s="767" t="s"/>
      <c r="T146" s="767" t="s"/>
      <c r="U146" s="58" t="s"/>
      <c r="V146" s="58" t="s"/>
      <c r="W146" s="58" t="s"/>
      <c r="X146" s="170" t="s"/>
      <c r="Y146" s="170" t="s"/>
      <c r="Z146" s="170" t="s"/>
    </row>
    <row r="147" spans="1:26" ht="27.75" customHeight="1">
      <c r="A147" s="59" t="s"/>
      <c r="B147" s="83" t="s"/>
      <c r="C147" s="83" t="s"/>
      <c r="D147" s="15" t="s">
        <v>94</v>
      </c>
      <c r="E147" s="240" t="s">
        <v>44</v>
      </c>
      <c r="F147" s="865" t="s">
        <v>187</v>
      </c>
      <c r="G147" s="23" t="s">
        <v>159</v>
      </c>
      <c r="H147" s="206" t="s">
        <v>166</v>
      </c>
      <c r="I147" s="15" t="s">
        <v>27</v>
      </c>
      <c r="J147" s="239">
        <v>135422</v>
      </c>
      <c r="K147" s="21">
        <v>1</v>
      </c>
      <c r="L147" s="17">
        <f>=J147</f>
        <v>135422</v>
      </c>
      <c r="M147" s="19">
        <v>0.45</v>
      </c>
      <c r="N147" s="782">
        <f>=L147*M147</f>
        <v>60939.9</v>
      </c>
      <c r="O147" s="767" t="s"/>
      <c r="P147" s="767" t="s"/>
      <c r="Q147" s="767" t="s"/>
      <c r="R147" s="767" t="s"/>
      <c r="S147" s="767" t="s"/>
      <c r="T147" s="767" t="s"/>
      <c r="U147" s="58" t="s"/>
      <c r="V147" s="58" t="s"/>
      <c r="W147" s="58" t="s"/>
      <c r="X147" s="170" t="s"/>
      <c r="Y147" s="170" t="s"/>
      <c r="Z147" s="170" t="s"/>
    </row>
    <row r="148" spans="1:26" ht="27.75" customHeight="1">
      <c r="A148" s="87" t="s"/>
      <c r="B148" s="83" t="s"/>
      <c r="C148" s="93" t="s"/>
      <c r="D148" s="15" t="s">
        <v>94</v>
      </c>
      <c r="E148" s="246" t="s">
        <v>74</v>
      </c>
      <c r="F148" s="866" t="s">
        <v>188</v>
      </c>
      <c r="G148" s="23" t="s">
        <v>159</v>
      </c>
      <c r="H148" s="206" t="s">
        <v>166</v>
      </c>
      <c r="I148" s="15" t="s">
        <v>27</v>
      </c>
      <c r="J148" s="239">
        <v>216800</v>
      </c>
      <c r="K148" s="21">
        <v>1</v>
      </c>
      <c r="L148" s="17">
        <f>=J148</f>
        <v>216800</v>
      </c>
      <c r="M148" s="19">
        <v>0.45</v>
      </c>
      <c r="N148" s="782">
        <f>=L148*M148</f>
        <v>97560</v>
      </c>
      <c r="O148" s="290" t="s"/>
      <c r="P148" s="290" t="s"/>
      <c r="Q148" s="290" t="s"/>
      <c r="R148" s="290" t="s"/>
      <c r="S148" s="290" t="s"/>
      <c r="T148" s="290" t="s"/>
      <c r="U148" s="58" t="s"/>
      <c r="V148" s="58" t="s"/>
      <c r="W148" s="58" t="s"/>
      <c r="X148" s="170" t="s"/>
      <c r="Y148" s="170" t="s"/>
      <c r="Z148" s="170" t="s"/>
    </row>
    <row r="149" spans="1:26" ht="27.75" customHeight="1">
      <c r="A149" s="59" t="s"/>
      <c r="B149" s="83" t="s"/>
      <c r="C149" s="236" t="s">
        <v>189</v>
      </c>
      <c r="D149" s="15" t="s">
        <v>94</v>
      </c>
      <c r="E149" s="251" t="s">
        <v>171</v>
      </c>
      <c r="F149" s="867" t="s">
        <v>190</v>
      </c>
      <c r="G149" s="23" t="s">
        <v>159</v>
      </c>
      <c r="H149" s="206" t="s">
        <v>166</v>
      </c>
      <c r="I149" s="15" t="s">
        <v>27</v>
      </c>
      <c r="J149" s="239">
        <v>16068</v>
      </c>
      <c r="K149" s="21">
        <v>1</v>
      </c>
      <c r="L149" s="17">
        <f>=J149</f>
        <v>16068</v>
      </c>
      <c r="M149" s="19">
        <v>0.45</v>
      </c>
      <c r="N149" s="782">
        <f>=L149*M149</f>
        <v>7230.6</v>
      </c>
      <c r="O149" s="767" t="s"/>
      <c r="P149" s="767" t="s"/>
      <c r="Q149" s="767" t="s"/>
      <c r="R149" s="767" t="s"/>
      <c r="S149" s="767" t="s"/>
      <c r="T149" s="767" t="s"/>
      <c r="U149" s="58" t="s"/>
      <c r="V149" s="58" t="s"/>
      <c r="W149" s="58" t="s"/>
      <c r="X149" s="170" t="s"/>
      <c r="Y149" s="170" t="s"/>
      <c r="Z149" s="170" t="s"/>
    </row>
    <row r="150" spans="1:26" ht="27.75" customHeight="1">
      <c r="A150" s="59" t="s"/>
      <c r="B150" s="83" t="s"/>
      <c r="C150" s="20" t="s"/>
      <c r="D150" s="15" t="s">
        <v>94</v>
      </c>
      <c r="E150" s="240" t="s">
        <v>173</v>
      </c>
      <c r="F150" s="868" t="s">
        <v>191</v>
      </c>
      <c r="G150" s="23" t="s">
        <v>159</v>
      </c>
      <c r="H150" s="206" t="s">
        <v>166</v>
      </c>
      <c r="I150" s="15" t="s">
        <v>27</v>
      </c>
      <c r="J150" s="239">
        <v>22511</v>
      </c>
      <c r="K150" s="21">
        <v>1</v>
      </c>
      <c r="L150" s="17">
        <f>=J150</f>
        <v>22511</v>
      </c>
      <c r="M150" s="19">
        <v>0.45</v>
      </c>
      <c r="N150" s="782">
        <f>=L150*M150</f>
        <v>10129.95</v>
      </c>
      <c r="O150" s="767" t="s"/>
      <c r="P150" s="767" t="s"/>
      <c r="Q150" s="767" t="s"/>
      <c r="R150" s="767" t="s"/>
      <c r="S150" s="767" t="s"/>
      <c r="T150" s="767" t="s"/>
      <c r="U150" s="58" t="s"/>
      <c r="V150" s="58" t="s"/>
      <c r="W150" s="58" t="s"/>
      <c r="X150" s="170" t="s"/>
      <c r="Y150" s="170" t="s"/>
      <c r="Z150" s="170" t="s"/>
    </row>
    <row r="151" spans="1:26" ht="27.75" customHeight="1">
      <c r="A151" s="59" t="s"/>
      <c r="B151" s="83" t="s"/>
      <c r="C151" s="20" t="s"/>
      <c r="D151" s="15" t="s">
        <v>94</v>
      </c>
      <c r="E151" s="240" t="s">
        <v>175</v>
      </c>
      <c r="F151" s="868" t="s">
        <v>192</v>
      </c>
      <c r="G151" s="23" t="s">
        <v>159</v>
      </c>
      <c r="H151" s="206" t="s">
        <v>166</v>
      </c>
      <c r="I151" s="15" t="s">
        <v>27</v>
      </c>
      <c r="J151" s="239">
        <v>58968</v>
      </c>
      <c r="K151" s="21">
        <v>1</v>
      </c>
      <c r="L151" s="17">
        <f>=J151</f>
        <v>58968</v>
      </c>
      <c r="M151" s="19">
        <v>0.45</v>
      </c>
      <c r="N151" s="782">
        <f>=L151*M151</f>
        <v>26535.6</v>
      </c>
      <c r="O151" s="767" t="s"/>
      <c r="P151" s="767" t="s"/>
      <c r="Q151" s="767" t="s"/>
      <c r="R151" s="767" t="s"/>
      <c r="S151" s="767" t="s"/>
      <c r="T151" s="767" t="s"/>
      <c r="U151" s="58" t="s"/>
      <c r="V151" s="58" t="s"/>
      <c r="W151" s="58" t="s"/>
      <c r="X151" s="170" t="s"/>
      <c r="Y151" s="170" t="s"/>
      <c r="Z151" s="170" t="s"/>
    </row>
    <row r="152" spans="1:26" ht="27.75" customHeight="1">
      <c r="A152" s="15" t="s"/>
      <c r="B152" s="83" t="s"/>
      <c r="C152" s="20" t="s"/>
      <c r="D152" s="15" t="s">
        <v>94</v>
      </c>
      <c r="E152" s="242" t="s">
        <v>177</v>
      </c>
      <c r="F152" s="869" t="s">
        <v>193</v>
      </c>
      <c r="G152" s="255" t="s">
        <v>159</v>
      </c>
      <c r="H152" s="206" t="s">
        <v>166</v>
      </c>
      <c r="I152" s="15" t="s">
        <v>27</v>
      </c>
      <c r="J152" s="239">
        <v>84639</v>
      </c>
      <c r="K152" s="21">
        <v>1</v>
      </c>
      <c r="L152" s="17">
        <f>=J152</f>
        <v>84639</v>
      </c>
      <c r="M152" s="19">
        <v>0.45</v>
      </c>
      <c r="N152" s="782">
        <f>=L152*M152</f>
        <v>38087.55</v>
      </c>
      <c r="O152" s="274" t="s"/>
      <c r="P152" s="290" t="s"/>
      <c r="Q152" s="290" t="s"/>
      <c r="R152" s="290" t="s"/>
      <c r="S152" s="290" t="s"/>
      <c r="T152" s="274" t="s"/>
      <c r="U152" s="58" t="s"/>
      <c r="V152" s="58" t="s"/>
      <c r="W152" s="58" t="s"/>
      <c r="X152" s="170" t="s"/>
      <c r="Y152" s="170" t="s"/>
      <c r="Z152" s="170" t="s"/>
    </row>
    <row r="153" spans="1:26" ht="27.75" customHeight="1">
      <c r="A153" s="15" t="s"/>
      <c r="B153" s="83" t="s"/>
      <c r="C153" s="20" t="s"/>
      <c r="D153" s="15" t="s">
        <v>94</v>
      </c>
      <c r="E153" s="259" t="s">
        <v>194</v>
      </c>
      <c r="F153" s="869" t="s">
        <v>195</v>
      </c>
      <c r="G153" s="255" t="s">
        <v>159</v>
      </c>
      <c r="H153" s="206" t="s">
        <v>166</v>
      </c>
      <c r="I153" s="15" t="s">
        <v>27</v>
      </c>
      <c r="J153" s="239">
        <v>189275</v>
      </c>
      <c r="K153" s="21">
        <v>1</v>
      </c>
      <c r="L153" s="17">
        <f>=J153</f>
        <v>189275</v>
      </c>
      <c r="M153" s="19">
        <v>0.45</v>
      </c>
      <c r="N153" s="782">
        <f>=L153*M153</f>
        <v>85173.75</v>
      </c>
      <c r="O153" s="274" t="s"/>
      <c r="P153" s="290" t="s"/>
      <c r="Q153" s="290" t="s"/>
      <c r="R153" s="290" t="s"/>
      <c r="S153" s="290" t="s"/>
      <c r="T153" s="274" t="s"/>
      <c r="U153" s="58" t="s"/>
      <c r="V153" s="58" t="s"/>
      <c r="W153" s="58" t="s"/>
      <c r="X153" s="170" t="s"/>
      <c r="Y153" s="170" t="s"/>
      <c r="Z153" s="170" t="s"/>
    </row>
    <row r="154" spans="1:26" ht="27.75" customHeight="1">
      <c r="A154" s="15" t="s"/>
      <c r="B154" s="83" t="s"/>
      <c r="C154" s="49" t="s"/>
      <c r="D154" s="15" t="s">
        <v>94</v>
      </c>
      <c r="E154" s="259" t="s">
        <v>196</v>
      </c>
      <c r="F154" s="869" t="s">
        <v>197</v>
      </c>
      <c r="G154" s="255" t="s">
        <v>159</v>
      </c>
      <c r="H154" s="206" t="s">
        <v>166</v>
      </c>
      <c r="I154" s="15" t="s">
        <v>27</v>
      </c>
      <c r="J154" s="239">
        <v>264680</v>
      </c>
      <c r="K154" s="21">
        <v>1</v>
      </c>
      <c r="L154" s="17">
        <f>=J154</f>
        <v>264680</v>
      </c>
      <c r="M154" s="19">
        <v>0.45</v>
      </c>
      <c r="N154" s="782">
        <f>=L154*M154</f>
        <v>119106</v>
      </c>
      <c r="O154" s="274" t="s"/>
      <c r="P154" s="290" t="s"/>
      <c r="Q154" s="290" t="s"/>
      <c r="R154" s="290" t="s"/>
      <c r="S154" s="290" t="s"/>
      <c r="T154" s="274" t="s"/>
      <c r="U154" s="58" t="s"/>
      <c r="V154" s="58" t="s"/>
      <c r="W154" s="58" t="s"/>
      <c r="X154" s="170" t="s"/>
      <c r="Y154" s="170" t="s"/>
      <c r="Z154" s="170" t="s"/>
    </row>
    <row r="155" spans="1:26" ht="27.75" customHeight="1">
      <c r="A155" s="59" t="s"/>
      <c r="B155" s="83" t="s"/>
      <c r="C155" s="236" t="s">
        <v>198</v>
      </c>
      <c r="D155" s="15" t="s">
        <v>94</v>
      </c>
      <c r="E155" s="237" t="s">
        <v>171</v>
      </c>
      <c r="F155" s="864" t="s">
        <v>199</v>
      </c>
      <c r="G155" s="23" t="s">
        <v>159</v>
      </c>
      <c r="H155" s="206" t="s">
        <v>166</v>
      </c>
      <c r="I155" s="15" t="s">
        <v>27</v>
      </c>
      <c r="J155" s="239">
        <v>16068</v>
      </c>
      <c r="K155" s="21">
        <v>1</v>
      </c>
      <c r="L155" s="17">
        <f>=J155</f>
        <v>16068</v>
      </c>
      <c r="M155" s="19">
        <v>0.45</v>
      </c>
      <c r="N155" s="782">
        <f>=L155*M155</f>
        <v>7230.6</v>
      </c>
      <c r="O155" s="767" t="s"/>
      <c r="P155" s="767" t="s"/>
      <c r="Q155" s="767" t="s"/>
      <c r="R155" s="767" t="s"/>
      <c r="S155" s="767" t="s"/>
      <c r="T155" s="767" t="s"/>
      <c r="U155" s="58" t="s"/>
      <c r="V155" s="58" t="s"/>
      <c r="W155" s="58" t="s"/>
      <c r="X155" s="170" t="s"/>
      <c r="Y155" s="170" t="s"/>
      <c r="Z155" s="170" t="s"/>
    </row>
    <row r="156" spans="1:26" ht="27.75" customHeight="1">
      <c r="A156" s="59" t="s"/>
      <c r="B156" s="83" t="s"/>
      <c r="C156" s="20" t="s"/>
      <c r="D156" s="15" t="s">
        <v>94</v>
      </c>
      <c r="E156" s="240" t="s">
        <v>173</v>
      </c>
      <c r="F156" s="865" t="s">
        <v>200</v>
      </c>
      <c r="G156" s="23" t="s">
        <v>159</v>
      </c>
      <c r="H156" s="206" t="s">
        <v>166</v>
      </c>
      <c r="I156" s="15" t="s">
        <v>27</v>
      </c>
      <c r="J156" s="239">
        <v>22511</v>
      </c>
      <c r="K156" s="21">
        <v>1</v>
      </c>
      <c r="L156" s="17">
        <f>=J156</f>
        <v>22511</v>
      </c>
      <c r="M156" s="19">
        <v>0.45</v>
      </c>
      <c r="N156" s="782">
        <f>=L156*M156</f>
        <v>10129.95</v>
      </c>
      <c r="O156" s="767" t="s"/>
      <c r="P156" s="767" t="s"/>
      <c r="Q156" s="767" t="s"/>
      <c r="R156" s="767" t="s"/>
      <c r="S156" s="767" t="s"/>
      <c r="T156" s="767" t="s"/>
      <c r="U156" s="58" t="s"/>
      <c r="V156" s="58" t="s"/>
      <c r="W156" s="58" t="s"/>
      <c r="X156" s="170" t="s"/>
      <c r="Y156" s="170" t="s"/>
      <c r="Z156" s="170" t="s"/>
    </row>
    <row r="157" spans="1:26" ht="27.75" customHeight="1">
      <c r="A157" s="59" t="s"/>
      <c r="B157" s="83" t="s"/>
      <c r="C157" s="20" t="s"/>
      <c r="D157" s="15" t="s">
        <v>94</v>
      </c>
      <c r="E157" s="240" t="s">
        <v>175</v>
      </c>
      <c r="F157" s="865" t="s">
        <v>201</v>
      </c>
      <c r="G157" s="23" t="s">
        <v>159</v>
      </c>
      <c r="H157" s="206" t="s">
        <v>166</v>
      </c>
      <c r="I157" s="15" t="s">
        <v>27</v>
      </c>
      <c r="J157" s="239">
        <v>47814</v>
      </c>
      <c r="K157" s="21">
        <v>1</v>
      </c>
      <c r="L157" s="17">
        <f>=J157</f>
        <v>47814</v>
      </c>
      <c r="M157" s="19">
        <v>0.45</v>
      </c>
      <c r="N157" s="782">
        <f>=L157*M157</f>
        <v>21516.3</v>
      </c>
      <c r="O157" s="767" t="s"/>
      <c r="P157" s="767" t="s"/>
      <c r="Q157" s="767" t="s"/>
      <c r="R157" s="767" t="s"/>
      <c r="S157" s="767" t="s"/>
      <c r="T157" s="767" t="s"/>
      <c r="U157" s="58" t="s"/>
      <c r="V157" s="58" t="s"/>
      <c r="W157" s="58" t="s"/>
      <c r="X157" s="170" t="s"/>
      <c r="Y157" s="170" t="s"/>
      <c r="Z157" s="170" t="s"/>
    </row>
    <row r="158" spans="1:26" ht="27.75" customHeight="1">
      <c r="A158" s="15" t="s"/>
      <c r="B158" s="83" t="s"/>
      <c r="C158" s="20" t="s"/>
      <c r="D158" s="15" t="s">
        <v>94</v>
      </c>
      <c r="E158" s="242" t="s">
        <v>177</v>
      </c>
      <c r="F158" s="870" t="s">
        <v>202</v>
      </c>
      <c r="G158" s="255" t="s">
        <v>159</v>
      </c>
      <c r="H158" s="206" t="s">
        <v>166</v>
      </c>
      <c r="I158" s="15" t="s">
        <v>27</v>
      </c>
      <c r="J158" s="239">
        <v>68290</v>
      </c>
      <c r="K158" s="21">
        <v>1</v>
      </c>
      <c r="L158" s="17">
        <f>=J158</f>
        <v>68290</v>
      </c>
      <c r="M158" s="19">
        <v>0.45</v>
      </c>
      <c r="N158" s="782">
        <f>=L158*M158</f>
        <v>30730.5</v>
      </c>
      <c r="O158" s="274" t="s"/>
      <c r="P158" s="290" t="s"/>
      <c r="Q158" s="290" t="s"/>
      <c r="R158" s="290" t="s"/>
      <c r="S158" s="290" t="s"/>
      <c r="T158" s="274" t="s"/>
      <c r="U158" s="58" t="s"/>
      <c r="V158" s="58" t="s"/>
      <c r="W158" s="58" t="s"/>
      <c r="X158" s="170" t="s"/>
      <c r="Y158" s="170" t="s"/>
      <c r="Z158" s="170" t="s"/>
    </row>
    <row r="159" spans="1:26" ht="27.75" customHeight="1">
      <c r="A159" s="15" t="s"/>
      <c r="B159" s="83" t="s"/>
      <c r="C159" s="20" t="s"/>
      <c r="D159" s="15" t="s">
        <v>94</v>
      </c>
      <c r="E159" s="242" t="s">
        <v>179</v>
      </c>
      <c r="F159" s="870" t="s">
        <v>203</v>
      </c>
      <c r="G159" s="255" t="s">
        <v>159</v>
      </c>
      <c r="H159" s="206" t="s">
        <v>166</v>
      </c>
      <c r="I159" s="15" t="s">
        <v>27</v>
      </c>
      <c r="J159" s="239">
        <v>122668</v>
      </c>
      <c r="K159" s="21">
        <v>1</v>
      </c>
      <c r="L159" s="17">
        <f>=J159</f>
        <v>122668</v>
      </c>
      <c r="M159" s="19">
        <v>0.45</v>
      </c>
      <c r="N159" s="782">
        <f>=L159*M159</f>
        <v>55200.6</v>
      </c>
      <c r="O159" s="274" t="s"/>
      <c r="P159" s="290" t="s"/>
      <c r="Q159" s="290" t="s"/>
      <c r="R159" s="290" t="s"/>
      <c r="S159" s="290" t="s"/>
      <c r="T159" s="274" t="s"/>
      <c r="U159" s="58" t="s"/>
      <c r="V159" s="58" t="s"/>
      <c r="W159" s="58" t="s"/>
      <c r="X159" s="170" t="s"/>
      <c r="Y159" s="170" t="s"/>
      <c r="Z159" s="170" t="s"/>
    </row>
    <row r="160" spans="1:26" ht="27.75" customHeight="1">
      <c r="A160" s="15" t="s"/>
      <c r="B160" s="83" t="s"/>
      <c r="C160" s="49" t="s"/>
      <c r="D160" s="15" t="s">
        <v>94</v>
      </c>
      <c r="E160" s="242" t="s">
        <v>181</v>
      </c>
      <c r="F160" s="870" t="s">
        <v>204</v>
      </c>
      <c r="G160" s="255" t="s">
        <v>159</v>
      </c>
      <c r="H160" s="206" t="s">
        <v>166</v>
      </c>
      <c r="I160" s="15" t="s">
        <v>27</v>
      </c>
      <c r="J160" s="239">
        <v>199085</v>
      </c>
      <c r="K160" s="21">
        <v>1</v>
      </c>
      <c r="L160" s="17">
        <f>=J160</f>
        <v>199085</v>
      </c>
      <c r="M160" s="19">
        <v>0.45</v>
      </c>
      <c r="N160" s="782">
        <f>=L160*M160</f>
        <v>89588.25</v>
      </c>
      <c r="O160" s="274" t="s"/>
      <c r="P160" s="290" t="s"/>
      <c r="Q160" s="290" t="s"/>
      <c r="R160" s="290" t="s"/>
      <c r="S160" s="290" t="s"/>
      <c r="T160" s="274" t="s"/>
      <c r="U160" s="58" t="s"/>
      <c r="V160" s="58" t="s"/>
      <c r="W160" s="58" t="s"/>
      <c r="X160" s="170" t="s"/>
      <c r="Y160" s="170" t="s"/>
      <c r="Z160" s="170" t="s"/>
    </row>
    <row r="161" spans="1:26" ht="27.75" customHeight="1">
      <c r="A161" s="59" t="s"/>
      <c r="B161" s="83" t="s"/>
      <c r="C161" s="95" t="s">
        <v>205</v>
      </c>
      <c r="D161" s="15" t="s">
        <v>94</v>
      </c>
      <c r="E161" s="237" t="s">
        <v>78</v>
      </c>
      <c r="F161" s="871" t="s">
        <v>206</v>
      </c>
      <c r="G161" s="23" t="s">
        <v>159</v>
      </c>
      <c r="H161" s="206" t="s">
        <v>166</v>
      </c>
      <c r="I161" s="15" t="s">
        <v>27</v>
      </c>
      <c r="J161" s="239">
        <v>22511</v>
      </c>
      <c r="K161" s="21">
        <v>1</v>
      </c>
      <c r="L161" s="17">
        <f>=J161</f>
        <v>22511</v>
      </c>
      <c r="M161" s="19">
        <v>0.45</v>
      </c>
      <c r="N161" s="782">
        <f>=L161*M161</f>
        <v>10129.95</v>
      </c>
      <c r="O161" s="767" t="s"/>
      <c r="P161" s="767" t="s"/>
      <c r="Q161" s="767" t="s"/>
      <c r="R161" s="767" t="s"/>
      <c r="S161" s="767" t="s"/>
      <c r="T161" s="767" t="s"/>
      <c r="U161" s="58" t="s"/>
      <c r="V161" s="58" t="s"/>
      <c r="W161" s="58" t="s"/>
      <c r="X161" s="170" t="s"/>
      <c r="Y161" s="170" t="s"/>
      <c r="Z161" s="170" t="s"/>
    </row>
    <row r="162" spans="1:26" ht="27.75" customHeight="1">
      <c r="A162" s="59" t="s"/>
      <c r="B162" s="83" t="s"/>
      <c r="C162" s="83" t="s"/>
      <c r="D162" s="15" t="s">
        <v>94</v>
      </c>
      <c r="E162" s="240" t="s">
        <v>185</v>
      </c>
      <c r="F162" s="871" t="s">
        <v>207</v>
      </c>
      <c r="G162" s="23" t="s">
        <v>159</v>
      </c>
      <c r="H162" s="206" t="s">
        <v>166</v>
      </c>
      <c r="I162" s="15" t="s">
        <v>27</v>
      </c>
      <c r="J162" s="239">
        <v>51940</v>
      </c>
      <c r="K162" s="21">
        <v>1</v>
      </c>
      <c r="L162" s="17">
        <f>=J162</f>
        <v>51940</v>
      </c>
      <c r="M162" s="19">
        <v>0.45</v>
      </c>
      <c r="N162" s="782">
        <f>=L162*M162</f>
        <v>23373</v>
      </c>
      <c r="O162" s="767" t="s"/>
      <c r="P162" s="767" t="s"/>
      <c r="Q162" s="767" t="s"/>
      <c r="R162" s="767" t="s"/>
      <c r="S162" s="767" t="s"/>
      <c r="T162" s="767" t="s"/>
      <c r="U162" s="58" t="s"/>
      <c r="V162" s="58" t="s"/>
      <c r="W162" s="58" t="s"/>
      <c r="X162" s="170" t="s"/>
      <c r="Y162" s="170" t="s"/>
      <c r="Z162" s="170" t="s"/>
    </row>
    <row r="163" spans="1:26" ht="27.75" customHeight="1">
      <c r="A163" s="59" t="s"/>
      <c r="B163" s="83" t="s"/>
      <c r="C163" s="83" t="s"/>
      <c r="D163" s="15" t="s">
        <v>94</v>
      </c>
      <c r="E163" s="240" t="s">
        <v>44</v>
      </c>
      <c r="F163" s="871" t="s">
        <v>208</v>
      </c>
      <c r="G163" s="23" t="s">
        <v>159</v>
      </c>
      <c r="H163" s="206" t="s">
        <v>166</v>
      </c>
      <c r="I163" s="15" t="s">
        <v>27</v>
      </c>
      <c r="J163" s="239">
        <v>94449</v>
      </c>
      <c r="K163" s="21">
        <v>1</v>
      </c>
      <c r="L163" s="17">
        <f>=J163</f>
        <v>94449</v>
      </c>
      <c r="M163" s="19">
        <v>0.45</v>
      </c>
      <c r="N163" s="782">
        <f>=L163*M163</f>
        <v>42502.05</v>
      </c>
      <c r="O163" s="767" t="s"/>
      <c r="P163" s="767" t="s"/>
      <c r="Q163" s="767" t="s"/>
      <c r="R163" s="767" t="s"/>
      <c r="S163" s="767" t="s"/>
      <c r="T163" s="767" t="s"/>
      <c r="U163" s="58" t="s"/>
      <c r="V163" s="58" t="s"/>
      <c r="W163" s="58" t="s"/>
      <c r="X163" s="170" t="s"/>
      <c r="Y163" s="170" t="s"/>
      <c r="Z163" s="170" t="s"/>
    </row>
    <row r="164" spans="1:26" ht="27.75" customHeight="1">
      <c r="A164" s="87" t="s"/>
      <c r="B164" s="83" t="s"/>
      <c r="C164" s="35" t="s"/>
      <c r="D164" s="15" t="s">
        <v>94</v>
      </c>
      <c r="E164" s="262" t="s">
        <v>209</v>
      </c>
      <c r="F164" s="872" t="s">
        <v>210</v>
      </c>
      <c r="G164" s="23" t="s">
        <v>159</v>
      </c>
      <c r="H164" s="206" t="s">
        <v>166</v>
      </c>
      <c r="I164" s="15" t="s">
        <v>27</v>
      </c>
      <c r="J164" s="239">
        <v>2300</v>
      </c>
      <c r="K164" s="21">
        <v>1</v>
      </c>
      <c r="L164" s="17">
        <f>=J164</f>
        <v>2300</v>
      </c>
      <c r="M164" s="19">
        <v>0.45</v>
      </c>
      <c r="N164" s="782">
        <f>=L164*M164</f>
        <v>1035</v>
      </c>
      <c r="O164" s="290" t="s"/>
      <c r="P164" s="290" t="s"/>
      <c r="Q164" s="290" t="s"/>
      <c r="R164" s="290" t="s"/>
      <c r="S164" s="290" t="s"/>
      <c r="T164" s="290" t="s"/>
      <c r="U164" s="58" t="s"/>
      <c r="V164" s="58" t="s"/>
      <c r="W164" s="58" t="s"/>
      <c r="X164" s="170" t="s"/>
      <c r="Y164" s="170" t="s"/>
      <c r="Z164" s="170" t="s"/>
    </row>
    <row r="165" spans="1:26" ht="27.75" customHeight="1">
      <c r="A165" s="59" t="s"/>
      <c r="B165" s="83" t="s"/>
      <c r="C165" s="206" t="s">
        <v>211</v>
      </c>
      <c r="D165" s="15" t="s">
        <v>94</v>
      </c>
      <c r="E165" s="237" t="s">
        <v>78</v>
      </c>
      <c r="F165" s="867" t="s">
        <v>212</v>
      </c>
      <c r="G165" s="23" t="s">
        <v>159</v>
      </c>
      <c r="H165" s="132" t="s">
        <v>213</v>
      </c>
      <c r="I165" s="15" t="s">
        <v>27</v>
      </c>
      <c r="J165" s="239">
        <v>1446</v>
      </c>
      <c r="K165" s="21">
        <v>1</v>
      </c>
      <c r="L165" s="17">
        <f>=J165</f>
        <v>1446</v>
      </c>
      <c r="M165" s="19">
        <v>0.45</v>
      </c>
      <c r="N165" s="782">
        <f>=L165*M165</f>
        <v>650.7</v>
      </c>
      <c r="O165" s="767" t="s"/>
      <c r="P165" s="767" t="s"/>
      <c r="Q165" s="767" t="s"/>
      <c r="R165" s="767" t="s"/>
      <c r="S165" s="767" t="s"/>
      <c r="T165" s="767" t="s"/>
      <c r="U165" s="58" t="s"/>
      <c r="V165" s="58" t="s"/>
      <c r="W165" s="58" t="s"/>
      <c r="X165" s="170" t="s"/>
      <c r="Y165" s="170" t="s"/>
      <c r="Z165" s="170" t="s"/>
    </row>
    <row r="166" spans="1:26" ht="27.75" customHeight="1">
      <c r="A166" s="59" t="s"/>
      <c r="B166" s="83" t="s"/>
      <c r="C166" s="206" t="s"/>
      <c r="D166" s="15" t="s">
        <v>94</v>
      </c>
      <c r="E166" s="264" t="s">
        <v>141</v>
      </c>
      <c r="F166" s="873" t="s">
        <v>899</v>
      </c>
      <c r="G166" s="23" t="s">
        <v>159</v>
      </c>
      <c r="H166" s="132" t="s">
        <v>213</v>
      </c>
      <c r="I166" s="15" t="s">
        <v>27</v>
      </c>
      <c r="J166" s="239">
        <v>8342</v>
      </c>
      <c r="K166" s="21">
        <v>1</v>
      </c>
      <c r="L166" s="17">
        <f>=J166</f>
        <v>8342</v>
      </c>
      <c r="M166" s="19">
        <v>0.45</v>
      </c>
      <c r="N166" s="782">
        <f>=L166*M166</f>
        <v>3753.9</v>
      </c>
      <c r="O166" s="767" t="s"/>
      <c r="P166" s="767" t="s"/>
      <c r="Q166" s="767" t="s"/>
      <c r="R166" s="767" t="s"/>
      <c r="S166" s="767" t="s"/>
      <c r="T166" s="767" t="s"/>
      <c r="U166" s="58" t="s"/>
      <c r="V166" s="58" t="s"/>
      <c r="W166" s="58" t="s"/>
      <c r="X166" s="170" t="s"/>
      <c r="Y166" s="170" t="s"/>
      <c r="Z166" s="170" t="s"/>
    </row>
    <row r="167" spans="1:26" ht="42" customHeight="1">
      <c r="A167" s="59" t="s"/>
      <c r="B167" s="83" t="s"/>
      <c r="C167" s="236" t="s">
        <v>214</v>
      </c>
      <c r="D167" s="15" t="s">
        <v>94</v>
      </c>
      <c r="E167" s="251" t="s">
        <v>78</v>
      </c>
      <c r="F167" s="867" t="s">
        <v>215</v>
      </c>
      <c r="G167" s="23" t="s">
        <v>159</v>
      </c>
      <c r="H167" s="206" t="s">
        <v>166</v>
      </c>
      <c r="I167" s="15" t="s">
        <v>27</v>
      </c>
      <c r="J167" s="239">
        <v>37770</v>
      </c>
      <c r="K167" s="21">
        <v>1</v>
      </c>
      <c r="L167" s="17">
        <f>=J167</f>
        <v>37770</v>
      </c>
      <c r="M167" s="19">
        <v>0.45</v>
      </c>
      <c r="N167" s="782">
        <f>=L167*M167</f>
        <v>16996.5</v>
      </c>
      <c r="O167" s="767" t="s"/>
      <c r="P167" s="767" t="s"/>
      <c r="Q167" s="767" t="s"/>
      <c r="R167" s="767" t="s"/>
      <c r="S167" s="767" t="s"/>
      <c r="T167" s="767" t="s"/>
      <c r="U167" s="58" t="s"/>
      <c r="V167" s="58" t="s"/>
      <c r="W167" s="58" t="s"/>
      <c r="X167" s="170" t="s"/>
      <c r="Y167" s="170" t="s"/>
      <c r="Z167" s="170" t="s"/>
    </row>
    <row r="168" spans="1:26" ht="42" customHeight="1">
      <c r="A168" s="59" t="s"/>
      <c r="B168" s="83" t="s"/>
      <c r="C168" s="20" t="s"/>
      <c r="D168" s="15" t="s">
        <v>94</v>
      </c>
      <c r="E168" s="266" t="s">
        <v>185</v>
      </c>
      <c r="F168" s="868" t="s">
        <v>216</v>
      </c>
      <c r="G168" s="23" t="s">
        <v>159</v>
      </c>
      <c r="H168" s="206" t="s">
        <v>166</v>
      </c>
      <c r="I168" s="15" t="s">
        <v>27</v>
      </c>
      <c r="J168" s="239">
        <v>112980</v>
      </c>
      <c r="K168" s="21">
        <v>1</v>
      </c>
      <c r="L168" s="17">
        <f>=J168</f>
        <v>112980</v>
      </c>
      <c r="M168" s="19">
        <v>0.45</v>
      </c>
      <c r="N168" s="782">
        <f>=L168*M168</f>
        <v>50841</v>
      </c>
      <c r="O168" s="767" t="s"/>
      <c r="P168" s="767" t="s"/>
      <c r="Q168" s="767" t="s"/>
      <c r="R168" s="767" t="s"/>
      <c r="S168" s="767" t="s"/>
      <c r="T168" s="767" t="s"/>
      <c r="U168" s="58" t="s"/>
      <c r="V168" s="58" t="s"/>
      <c r="W168" s="58" t="s"/>
      <c r="X168" s="170" t="s"/>
      <c r="Y168" s="170" t="s"/>
      <c r="Z168" s="170" t="s"/>
    </row>
    <row r="169" spans="1:26" ht="42" customHeight="1">
      <c r="A169" s="15" t="s"/>
      <c r="B169" s="83" t="s"/>
      <c r="C169" s="20" t="s"/>
      <c r="D169" s="15" t="s">
        <v>94</v>
      </c>
      <c r="E169" s="259" t="s">
        <v>44</v>
      </c>
      <c r="F169" s="869" t="s">
        <v>217</v>
      </c>
      <c r="G169" s="255" t="s">
        <v>159</v>
      </c>
      <c r="H169" s="206" t="s">
        <v>166</v>
      </c>
      <c r="I169" s="15" t="s">
        <v>27</v>
      </c>
      <c r="J169" s="239">
        <v>188190</v>
      </c>
      <c r="K169" s="21">
        <v>1</v>
      </c>
      <c r="L169" s="17">
        <f>=J169</f>
        <v>188190</v>
      </c>
      <c r="M169" s="19">
        <v>0.45</v>
      </c>
      <c r="N169" s="782">
        <f>=L169*M169</f>
        <v>84685.5</v>
      </c>
      <c r="O169" s="274" t="s"/>
      <c r="P169" s="290" t="s"/>
      <c r="Q169" s="290" t="s"/>
      <c r="R169" s="290" t="s"/>
      <c r="S169" s="290" t="s"/>
      <c r="T169" s="274" t="s"/>
      <c r="U169" s="58" t="s"/>
      <c r="V169" s="58" t="s"/>
      <c r="W169" s="58" t="s"/>
      <c r="X169" s="170" t="s"/>
      <c r="Y169" s="170" t="s"/>
      <c r="Z169" s="170" t="s"/>
    </row>
    <row r="170" spans="1:26" ht="42" customHeight="1">
      <c r="A170" s="59" t="s"/>
      <c r="B170" s="83" t="s"/>
      <c r="C170" s="49" t="s"/>
      <c r="D170" s="15" t="s">
        <v>94</v>
      </c>
      <c r="E170" s="266" t="s">
        <v>74</v>
      </c>
      <c r="F170" s="868" t="s">
        <v>218</v>
      </c>
      <c r="G170" s="23" t="s">
        <v>159</v>
      </c>
      <c r="H170" s="206" t="s">
        <v>166</v>
      </c>
      <c r="I170" s="15" t="s">
        <v>27</v>
      </c>
      <c r="J170" s="239">
        <v>238330</v>
      </c>
      <c r="K170" s="21">
        <v>1</v>
      </c>
      <c r="L170" s="17">
        <f>=J170</f>
        <v>238330</v>
      </c>
      <c r="M170" s="19">
        <v>0.45</v>
      </c>
      <c r="N170" s="782">
        <f>=L170*M170</f>
        <v>107248.5</v>
      </c>
      <c r="O170" s="767" t="s"/>
      <c r="P170" s="767" t="s"/>
      <c r="Q170" s="767" t="s"/>
      <c r="R170" s="767" t="s"/>
      <c r="S170" s="767" t="s"/>
      <c r="T170" s="767" t="s"/>
      <c r="U170" s="58" t="s"/>
      <c r="V170" s="58" t="s"/>
      <c r="W170" s="58" t="s"/>
      <c r="X170" s="170" t="s"/>
      <c r="Y170" s="170" t="s"/>
      <c r="Z170" s="170" t="s"/>
    </row>
    <row r="171" spans="1:26" ht="27.75" customHeight="1">
      <c r="A171" s="87" t="s"/>
      <c r="B171" s="83" t="s"/>
      <c r="C171" s="88" t="s">
        <v>219</v>
      </c>
      <c r="D171" s="15" t="s">
        <v>94</v>
      </c>
      <c r="E171" s="267" t="s">
        <v>220</v>
      </c>
      <c r="F171" s="874" t="s">
        <v>221</v>
      </c>
      <c r="G171" s="23" t="s">
        <v>159</v>
      </c>
      <c r="H171" s="206" t="s">
        <v>166</v>
      </c>
      <c r="I171" s="15" t="s">
        <v>27</v>
      </c>
      <c r="J171" s="239">
        <v>52700</v>
      </c>
      <c r="K171" s="21">
        <v>1</v>
      </c>
      <c r="L171" s="17">
        <f>=J171</f>
        <v>52700</v>
      </c>
      <c r="M171" s="19">
        <v>0.45</v>
      </c>
      <c r="N171" s="782">
        <f>=L171*M171</f>
        <v>23715</v>
      </c>
      <c r="O171" s="290" t="s"/>
      <c r="P171" s="290" t="s"/>
      <c r="Q171" s="290" t="s"/>
      <c r="R171" s="290" t="s"/>
      <c r="S171" s="290" t="s"/>
      <c r="T171" s="290" t="s"/>
      <c r="U171" s="269" t="s"/>
      <c r="V171" s="269" t="s"/>
      <c r="W171" s="269" t="s"/>
      <c r="X171" s="170" t="s"/>
      <c r="Y171" s="170" t="s"/>
      <c r="Z171" s="170" t="s"/>
    </row>
    <row r="172" spans="1:26" ht="27.75" customHeight="1">
      <c r="A172" s="87" t="s"/>
      <c r="B172" s="83" t="s"/>
      <c r="C172" s="270" t="s">
        <v>219</v>
      </c>
      <c r="D172" s="15" t="s">
        <v>94</v>
      </c>
      <c r="E172" s="267" t="s">
        <v>78</v>
      </c>
      <c r="F172" s="875" t="s">
        <v>222</v>
      </c>
      <c r="G172" s="23" t="s">
        <v>159</v>
      </c>
      <c r="H172" s="206" t="s">
        <v>166</v>
      </c>
      <c r="I172" s="15" t="s">
        <v>27</v>
      </c>
      <c r="J172" s="239">
        <v>146133</v>
      </c>
      <c r="K172" s="21">
        <v>1</v>
      </c>
      <c r="L172" s="17">
        <f>=J172</f>
        <v>146133</v>
      </c>
      <c r="M172" s="19">
        <v>0.45</v>
      </c>
      <c r="N172" s="782">
        <f>=L172*M172</f>
        <v>65759.85</v>
      </c>
      <c r="O172" s="290" t="s"/>
      <c r="P172" s="290" t="s"/>
      <c r="Q172" s="290" t="s"/>
      <c r="R172" s="290" t="s"/>
      <c r="S172" s="290" t="s"/>
      <c r="T172" s="290" t="s"/>
      <c r="U172" s="269" t="s"/>
      <c r="V172" s="269" t="s"/>
      <c r="W172" s="269" t="s"/>
      <c r="X172" s="170" t="s"/>
      <c r="Y172" s="170" t="s"/>
      <c r="Z172" s="170" t="s"/>
    </row>
    <row r="173" spans="1:26" ht="27.75" customHeight="1">
      <c r="A173" s="87" t="s"/>
      <c r="B173" s="83" t="s"/>
      <c r="C173" s="83" t="s"/>
      <c r="D173" s="15" t="s">
        <v>94</v>
      </c>
      <c r="E173" s="272" t="s">
        <v>185</v>
      </c>
      <c r="F173" s="876" t="s">
        <v>223</v>
      </c>
      <c r="G173" s="23" t="s">
        <v>159</v>
      </c>
      <c r="H173" s="206" t="s">
        <v>166</v>
      </c>
      <c r="I173" s="15" t="s">
        <v>27</v>
      </c>
      <c r="J173" s="239">
        <v>203099</v>
      </c>
      <c r="K173" s="21">
        <v>1</v>
      </c>
      <c r="L173" s="17">
        <f>=J173</f>
        <v>203099</v>
      </c>
      <c r="M173" s="19">
        <v>0.45</v>
      </c>
      <c r="N173" s="782">
        <f>=L173*M173</f>
        <v>91394.55</v>
      </c>
      <c r="O173" s="290" t="s"/>
      <c r="P173" s="290" t="s"/>
      <c r="Q173" s="290" t="s"/>
      <c r="R173" s="290" t="s"/>
      <c r="S173" s="290" t="s"/>
      <c r="T173" s="290" t="s"/>
      <c r="U173" s="269" t="s"/>
      <c r="V173" s="269" t="s"/>
      <c r="W173" s="269" t="s"/>
      <c r="X173" s="170" t="s"/>
      <c r="Y173" s="170" t="s"/>
      <c r="Z173" s="170" t="s"/>
    </row>
    <row r="174" spans="1:26" ht="27.75" customHeight="1">
      <c r="A174" s="87" t="s"/>
      <c r="B174" s="83" t="s"/>
      <c r="C174" s="83" t="s"/>
      <c r="D174" s="15" t="s">
        <v>94</v>
      </c>
      <c r="E174" s="272" t="s">
        <v>44</v>
      </c>
      <c r="F174" s="876" t="s">
        <v>224</v>
      </c>
      <c r="G174" s="23" t="s">
        <v>159</v>
      </c>
      <c r="H174" s="206" t="s">
        <v>166</v>
      </c>
      <c r="I174" s="15" t="s">
        <v>27</v>
      </c>
      <c r="J174" s="239">
        <v>286884</v>
      </c>
      <c r="K174" s="21">
        <v>1</v>
      </c>
      <c r="L174" s="17">
        <f>=J174</f>
        <v>286884</v>
      </c>
      <c r="M174" s="19">
        <v>0.45</v>
      </c>
      <c r="N174" s="782">
        <f>=L174*M174</f>
        <v>129097.8</v>
      </c>
      <c r="O174" s="290" t="s"/>
      <c r="P174" s="290" t="s"/>
      <c r="Q174" s="290" t="s"/>
      <c r="R174" s="290" t="s"/>
      <c r="S174" s="290" t="s"/>
      <c r="T174" s="290" t="s"/>
      <c r="U174" s="269" t="s"/>
      <c r="V174" s="269" t="s"/>
      <c r="W174" s="269" t="s"/>
      <c r="X174" s="170" t="s"/>
      <c r="Y174" s="170" t="s"/>
      <c r="Z174" s="170" t="s"/>
    </row>
    <row r="175" spans="1:26" ht="27.75" customHeight="1">
      <c r="A175" s="87" t="s"/>
      <c r="B175" s="83" t="s"/>
      <c r="C175" s="35" t="s"/>
      <c r="D175" s="15" t="s">
        <v>94</v>
      </c>
      <c r="E175" s="267" t="s">
        <v>225</v>
      </c>
      <c r="F175" s="875" t="s">
        <v>226</v>
      </c>
      <c r="G175" s="23" t="s">
        <v>159</v>
      </c>
      <c r="H175" s="273" t="s">
        <v>213</v>
      </c>
      <c r="I175" s="15" t="s">
        <v>27</v>
      </c>
      <c r="J175" s="239">
        <v>26000</v>
      </c>
      <c r="K175" s="21">
        <v>1</v>
      </c>
      <c r="L175" s="17">
        <f>=J175</f>
        <v>26000</v>
      </c>
      <c r="M175" s="19">
        <v>0.45</v>
      </c>
      <c r="N175" s="782">
        <f>=L175*M175</f>
        <v>11700</v>
      </c>
      <c r="O175" s="290" t="s"/>
      <c r="P175" s="290" t="s"/>
      <c r="Q175" s="290" t="s"/>
      <c r="R175" s="290" t="s"/>
      <c r="S175" s="290" t="s"/>
      <c r="T175" s="290" t="s"/>
      <c r="U175" s="269" t="s"/>
      <c r="V175" s="269" t="s"/>
      <c r="W175" s="269" t="s"/>
      <c r="X175" s="170" t="s"/>
      <c r="Y175" s="170" t="s"/>
      <c r="Z175" s="170" t="s"/>
    </row>
    <row r="176" spans="1:26" ht="27.75" customHeight="1">
      <c r="A176" s="87" t="s"/>
      <c r="B176" s="83" t="s"/>
      <c r="C176" s="88" t="s">
        <v>227</v>
      </c>
      <c r="D176" s="15" t="s">
        <v>94</v>
      </c>
      <c r="E176" s="164" t="s">
        <v>78</v>
      </c>
      <c r="F176" s="872" t="s">
        <v>228</v>
      </c>
      <c r="G176" s="23" t="s">
        <v>159</v>
      </c>
      <c r="H176" s="206" t="s">
        <v>166</v>
      </c>
      <c r="I176" s="15" t="s">
        <v>27</v>
      </c>
      <c r="J176" s="239">
        <v>57500</v>
      </c>
      <c r="K176" s="57">
        <v>1</v>
      </c>
      <c r="L176" s="17">
        <f>=J176</f>
        <v>57500</v>
      </c>
      <c r="M176" s="274">
        <v>0.45</v>
      </c>
      <c r="N176" s="782">
        <f>=L176*M176</f>
        <v>25875</v>
      </c>
      <c r="O176" s="290" t="s"/>
      <c r="P176" s="290" t="s"/>
      <c r="Q176" s="290" t="s"/>
      <c r="R176" s="290" t="s"/>
      <c r="S176" s="290" t="s"/>
      <c r="T176" s="290" t="s"/>
      <c r="U176" s="58" t="s"/>
      <c r="V176" s="58" t="s"/>
      <c r="W176" s="58" t="s"/>
      <c r="X176" s="170" t="s"/>
      <c r="Y176" s="170" t="s"/>
      <c r="Z176" s="170" t="s"/>
    </row>
    <row r="177" spans="1:26" ht="27.75" customHeight="1">
      <c r="A177" s="87" t="s"/>
      <c r="B177" s="83" t="s"/>
      <c r="C177" s="83" t="s"/>
      <c r="D177" s="15" t="s">
        <v>94</v>
      </c>
      <c r="E177" s="164" t="s">
        <v>185</v>
      </c>
      <c r="F177" s="872" t="s">
        <v>229</v>
      </c>
      <c r="G177" s="23" t="s">
        <v>159</v>
      </c>
      <c r="H177" s="206" t="s">
        <v>166</v>
      </c>
      <c r="I177" s="15" t="s">
        <v>27</v>
      </c>
      <c r="J177" s="239">
        <v>97500</v>
      </c>
      <c r="K177" s="57">
        <v>1</v>
      </c>
      <c r="L177" s="17">
        <f>=J177</f>
        <v>97500</v>
      </c>
      <c r="M177" s="274">
        <v>0.45</v>
      </c>
      <c r="N177" s="782">
        <f>=L177*M177</f>
        <v>43875</v>
      </c>
      <c r="O177" s="290" t="s"/>
      <c r="P177" s="290" t="s"/>
      <c r="Q177" s="290" t="s"/>
      <c r="R177" s="290" t="s"/>
      <c r="S177" s="290" t="s"/>
      <c r="T177" s="290" t="s"/>
      <c r="U177" s="58" t="s"/>
      <c r="V177" s="58" t="s"/>
      <c r="W177" s="58" t="s"/>
      <c r="X177" s="170" t="s"/>
      <c r="Y177" s="170" t="s"/>
      <c r="Z177" s="170" t="s"/>
    </row>
    <row r="178" spans="1:26" ht="27.75" customHeight="1">
      <c r="A178" s="87" t="s"/>
      <c r="B178" s="83" t="s"/>
      <c r="C178" s="83" t="s"/>
      <c r="D178" s="15" t="s">
        <v>94</v>
      </c>
      <c r="E178" s="164" t="s">
        <v>230</v>
      </c>
      <c r="F178" s="872" t="s">
        <v>231</v>
      </c>
      <c r="G178" s="23" t="s">
        <v>159</v>
      </c>
      <c r="H178" s="206" t="s">
        <v>166</v>
      </c>
      <c r="I178" s="15" t="s">
        <v>27</v>
      </c>
      <c r="J178" s="239">
        <v>148000</v>
      </c>
      <c r="K178" s="57">
        <v>1</v>
      </c>
      <c r="L178" s="17">
        <f>=J178</f>
        <v>148000</v>
      </c>
      <c r="M178" s="274">
        <v>0.45</v>
      </c>
      <c r="N178" s="782">
        <f>=L178*M178</f>
        <v>66600</v>
      </c>
      <c r="O178" s="290" t="s"/>
      <c r="P178" s="290" t="s"/>
      <c r="Q178" s="290" t="s"/>
      <c r="R178" s="290" t="s"/>
      <c r="S178" s="290" t="s"/>
      <c r="T178" s="290" t="s"/>
      <c r="U178" s="58" t="s"/>
      <c r="V178" s="58" t="s"/>
      <c r="W178" s="58" t="s"/>
      <c r="X178" s="170" t="s"/>
      <c r="Y178" s="170" t="s"/>
      <c r="Z178" s="170" t="s"/>
    </row>
    <row r="179" spans="1:26" ht="27.75" customHeight="1">
      <c r="A179" s="87" t="s"/>
      <c r="B179" s="83" t="s"/>
      <c r="C179" s="35" t="s"/>
      <c r="D179" s="15" t="s">
        <v>94</v>
      </c>
      <c r="E179" s="164" t="s">
        <v>74</v>
      </c>
      <c r="F179" s="872" t="s">
        <v>232</v>
      </c>
      <c r="G179" s="23" t="s">
        <v>159</v>
      </c>
      <c r="H179" s="206" t="s">
        <v>166</v>
      </c>
      <c r="I179" s="15" t="s">
        <v>27</v>
      </c>
      <c r="J179" s="239">
        <v>215000</v>
      </c>
      <c r="K179" s="57">
        <v>1</v>
      </c>
      <c r="L179" s="17">
        <f>=J179</f>
        <v>215000</v>
      </c>
      <c r="M179" s="274">
        <v>0.45</v>
      </c>
      <c r="N179" s="782">
        <f>=L179*M179</f>
        <v>96750</v>
      </c>
      <c r="O179" s="290" t="s"/>
      <c r="P179" s="290" t="s"/>
      <c r="Q179" s="290" t="s"/>
      <c r="R179" s="290" t="s"/>
      <c r="S179" s="290" t="s"/>
      <c r="T179" s="290" t="s"/>
      <c r="U179" s="58" t="s"/>
      <c r="V179" s="58" t="s"/>
      <c r="W179" s="58" t="s"/>
      <c r="X179" s="170" t="s"/>
      <c r="Y179" s="170" t="s"/>
      <c r="Z179" s="170" t="s"/>
    </row>
    <row r="180" spans="1:26" ht="27.75" customHeight="1">
      <c r="A180" s="87" t="s"/>
      <c r="B180" s="83" t="s"/>
      <c r="C180" s="275" t="s">
        <v>233</v>
      </c>
      <c r="D180" s="25" t="s">
        <v>234</v>
      </c>
      <c r="E180" s="276" t="s">
        <v>235</v>
      </c>
      <c r="F180" s="877" t="s">
        <v>236</v>
      </c>
      <c r="G180" s="23" t="s">
        <v>159</v>
      </c>
      <c r="H180" s="206" t="s">
        <v>166</v>
      </c>
      <c r="I180" s="15" t="s">
        <v>27</v>
      </c>
      <c r="J180" s="239">
        <v>115800</v>
      </c>
      <c r="K180" s="57">
        <v>1</v>
      </c>
      <c r="L180" s="17">
        <f>=J180</f>
        <v>115800</v>
      </c>
      <c r="M180" s="274">
        <v>0.45</v>
      </c>
      <c r="N180" s="782">
        <f>=L180*M180</f>
        <v>52110</v>
      </c>
      <c r="O180" s="290" t="s"/>
      <c r="P180" s="290" t="s"/>
      <c r="Q180" s="290" t="s"/>
      <c r="R180" s="290" t="s"/>
      <c r="S180" s="290" t="s"/>
      <c r="T180" s="290" t="s"/>
      <c r="U180" s="58" t="s"/>
      <c r="V180" s="58" t="s"/>
      <c r="W180" s="58" t="s"/>
      <c r="X180" s="170" t="s"/>
      <c r="Y180" s="170" t="s"/>
      <c r="Z180" s="170" t="s"/>
    </row>
    <row r="181" spans="1:26" ht="27.75" customHeight="1">
      <c r="A181" s="87" t="s"/>
      <c r="B181" s="83" t="s"/>
      <c r="C181" s="83" t="s"/>
      <c r="D181" s="278" t="s">
        <v>234</v>
      </c>
      <c r="E181" s="279" t="s">
        <v>237</v>
      </c>
      <c r="F181" s="878" t="s">
        <v>238</v>
      </c>
      <c r="G181" s="23" t="s">
        <v>159</v>
      </c>
      <c r="H181" s="206" t="s">
        <v>166</v>
      </c>
      <c r="I181" s="15" t="s">
        <v>27</v>
      </c>
      <c r="J181" s="239">
        <v>168480</v>
      </c>
      <c r="K181" s="57">
        <v>1</v>
      </c>
      <c r="L181" s="17">
        <f>=J181</f>
        <v>168480</v>
      </c>
      <c r="M181" s="274">
        <v>0.45</v>
      </c>
      <c r="N181" s="782">
        <f>=L181*M181</f>
        <v>75816</v>
      </c>
      <c r="O181" s="290" t="s"/>
      <c r="P181" s="290" t="s"/>
      <c r="Q181" s="290" t="s"/>
      <c r="R181" s="290" t="s"/>
      <c r="S181" s="290" t="s"/>
      <c r="T181" s="290" t="s"/>
      <c r="U181" s="58" t="s"/>
      <c r="V181" s="58" t="s"/>
      <c r="W181" s="58" t="s"/>
      <c r="X181" s="170" t="s"/>
      <c r="Y181" s="170" t="s"/>
      <c r="Z181" s="170" t="s"/>
    </row>
    <row r="182" spans="1:26" ht="27.75" customHeight="1">
      <c r="A182" s="87" t="s"/>
      <c r="B182" s="83" t="s"/>
      <c r="C182" s="83" t="s"/>
      <c r="D182" s="278" t="s">
        <v>234</v>
      </c>
      <c r="E182" s="279" t="s">
        <v>239</v>
      </c>
      <c r="F182" s="856" t="s">
        <v>240</v>
      </c>
      <c r="G182" s="23" t="s">
        <v>159</v>
      </c>
      <c r="H182" s="206" t="s">
        <v>166</v>
      </c>
      <c r="I182" s="15" t="s">
        <v>27</v>
      </c>
      <c r="J182" s="239">
        <v>489970</v>
      </c>
      <c r="K182" s="57">
        <v>1</v>
      </c>
      <c r="L182" s="17">
        <f>=J182</f>
        <v>489970</v>
      </c>
      <c r="M182" s="274">
        <v>0.45</v>
      </c>
      <c r="N182" s="782">
        <f>=L182*M182</f>
        <v>220486.5</v>
      </c>
      <c r="O182" s="290" t="s"/>
      <c r="P182" s="290" t="s"/>
      <c r="Q182" s="290" t="s"/>
      <c r="R182" s="290" t="s"/>
      <c r="S182" s="290" t="s"/>
      <c r="T182" s="290" t="s"/>
      <c r="U182" s="58" t="s"/>
      <c r="V182" s="58" t="s"/>
      <c r="W182" s="58" t="s"/>
      <c r="X182" s="170" t="s"/>
      <c r="Y182" s="170" t="s"/>
      <c r="Z182" s="170" t="s"/>
    </row>
    <row r="183" spans="1:26" ht="27.75" customHeight="1">
      <c r="A183" s="87" t="s"/>
      <c r="B183" s="83" t="s"/>
      <c r="C183" s="83" t="s"/>
      <c r="D183" s="278" t="s">
        <v>234</v>
      </c>
      <c r="E183" s="279" t="s">
        <v>241</v>
      </c>
      <c r="F183" s="856" t="s">
        <v>242</v>
      </c>
      <c r="G183" s="23" t="s">
        <v>159</v>
      </c>
      <c r="H183" s="206" t="s">
        <v>166</v>
      </c>
      <c r="I183" s="15" t="s">
        <v>27</v>
      </c>
      <c r="J183" s="239">
        <v>826800</v>
      </c>
      <c r="K183" s="57">
        <v>1</v>
      </c>
      <c r="L183" s="17">
        <f>=J183</f>
        <v>826800</v>
      </c>
      <c r="M183" s="274">
        <v>0.45</v>
      </c>
      <c r="N183" s="782">
        <f>=L183*M183</f>
        <v>372060</v>
      </c>
      <c r="O183" s="290" t="s"/>
      <c r="P183" s="290" t="s"/>
      <c r="Q183" s="290" t="s"/>
      <c r="R183" s="290" t="s"/>
      <c r="S183" s="290" t="s"/>
      <c r="T183" s="290" t="s"/>
      <c r="U183" s="58" t="s"/>
      <c r="V183" s="58" t="s"/>
      <c r="W183" s="58" t="s"/>
      <c r="X183" s="170" t="s"/>
      <c r="Y183" s="170" t="s"/>
      <c r="Z183" s="170" t="s"/>
    </row>
    <row r="184" spans="1:26" ht="27.75" customHeight="1">
      <c r="A184" s="87" t="s"/>
      <c r="B184" s="83" t="s"/>
      <c r="C184" s="83" t="s"/>
      <c r="D184" s="278" t="s">
        <v>234</v>
      </c>
      <c r="E184" s="279" t="s">
        <v>243</v>
      </c>
      <c r="F184" s="856" t="s">
        <v>244</v>
      </c>
      <c r="G184" s="23" t="s">
        <v>159</v>
      </c>
      <c r="H184" s="206" t="s">
        <v>166</v>
      </c>
      <c r="I184" s="15" t="s">
        <v>27</v>
      </c>
      <c r="J184" s="239">
        <v>1102400</v>
      </c>
      <c r="K184" s="57">
        <v>1</v>
      </c>
      <c r="L184" s="17">
        <f>=J184</f>
        <v>1102400</v>
      </c>
      <c r="M184" s="274">
        <v>0.45</v>
      </c>
      <c r="N184" s="782">
        <f>=L184*M184</f>
        <v>496080</v>
      </c>
      <c r="O184" s="290" t="s"/>
      <c r="P184" s="290" t="s"/>
      <c r="Q184" s="290" t="s"/>
      <c r="R184" s="290" t="s"/>
      <c r="S184" s="290" t="s"/>
      <c r="T184" s="290" t="s"/>
      <c r="U184" s="58" t="s"/>
      <c r="V184" s="58" t="s"/>
      <c r="W184" s="58" t="s"/>
      <c r="X184" s="170" t="s"/>
      <c r="Y184" s="170" t="s"/>
      <c r="Z184" s="170" t="s"/>
    </row>
    <row r="185" spans="1:26" ht="27.75" customHeight="1">
      <c r="A185" s="87" t="s"/>
      <c r="B185" s="83" t="s"/>
      <c r="C185" s="83" t="s"/>
      <c r="D185" s="278" t="s">
        <v>234</v>
      </c>
      <c r="E185" s="279" t="s">
        <v>245</v>
      </c>
      <c r="F185" s="856" t="s">
        <v>246</v>
      </c>
      <c r="G185" s="23" t="s">
        <v>159</v>
      </c>
      <c r="H185" s="206" t="s">
        <v>166</v>
      </c>
      <c r="I185" s="15" t="s">
        <v>27</v>
      </c>
      <c r="J185" s="239">
        <v>1378000</v>
      </c>
      <c r="K185" s="57">
        <v>1</v>
      </c>
      <c r="L185" s="17">
        <f>=J185</f>
        <v>1378000</v>
      </c>
      <c r="M185" s="274">
        <v>0.45</v>
      </c>
      <c r="N185" s="782">
        <f>=L185*M185</f>
        <v>620100</v>
      </c>
      <c r="O185" s="290" t="s"/>
      <c r="P185" s="290" t="s"/>
      <c r="Q185" s="290" t="s"/>
      <c r="R185" s="290" t="s"/>
      <c r="S185" s="290" t="s"/>
      <c r="T185" s="290" t="s"/>
      <c r="U185" s="58" t="s"/>
      <c r="V185" s="58" t="s"/>
      <c r="W185" s="58" t="s"/>
      <c r="X185" s="170" t="s"/>
      <c r="Y185" s="170" t="s"/>
      <c r="Z185" s="170" t="s"/>
    </row>
    <row r="186" spans="1:26" ht="27.75" customHeight="1">
      <c r="A186" s="87" t="s"/>
      <c r="B186" s="83" t="s"/>
      <c r="C186" s="83" t="s"/>
      <c r="D186" s="278" t="s">
        <v>234</v>
      </c>
      <c r="E186" s="279" t="s">
        <v>247</v>
      </c>
      <c r="F186" s="856" t="s">
        <v>248</v>
      </c>
      <c r="G186" s="23" t="s">
        <v>159</v>
      </c>
      <c r="H186" s="206" t="s">
        <v>166</v>
      </c>
      <c r="I186" s="15" t="s">
        <v>27</v>
      </c>
      <c r="J186" s="239">
        <v>2756000</v>
      </c>
      <c r="K186" s="57">
        <v>1</v>
      </c>
      <c r="L186" s="17">
        <f>=J186</f>
        <v>2756000</v>
      </c>
      <c r="M186" s="274">
        <v>0.45</v>
      </c>
      <c r="N186" s="782">
        <f>=L186*M186</f>
        <v>1240200</v>
      </c>
      <c r="O186" s="290" t="s"/>
      <c r="P186" s="290" t="s"/>
      <c r="Q186" s="290" t="s"/>
      <c r="R186" s="290" t="s"/>
      <c r="S186" s="290" t="s"/>
      <c r="T186" s="290" t="s"/>
      <c r="U186" s="58" t="s"/>
      <c r="V186" s="58" t="s"/>
      <c r="W186" s="58" t="s"/>
      <c r="X186" s="170" t="s"/>
      <c r="Y186" s="170" t="s"/>
      <c r="Z186" s="170" t="s"/>
    </row>
    <row r="187" spans="1:26" ht="27.75" customHeight="1">
      <c r="A187" s="87" t="s"/>
      <c r="B187" s="83" t="s"/>
      <c r="C187" s="83" t="s"/>
      <c r="D187" s="278" t="s">
        <v>234</v>
      </c>
      <c r="E187" s="279" t="s">
        <v>249</v>
      </c>
      <c r="F187" s="856" t="s">
        <v>250</v>
      </c>
      <c r="G187" s="23" t="s">
        <v>159</v>
      </c>
      <c r="H187" s="206" t="s">
        <v>166</v>
      </c>
      <c r="I187" s="15" t="s">
        <v>27</v>
      </c>
      <c r="J187" s="239">
        <v>4134000</v>
      </c>
      <c r="K187" s="57">
        <v>1</v>
      </c>
      <c r="L187" s="17">
        <f>=J187</f>
        <v>4134000</v>
      </c>
      <c r="M187" s="274">
        <v>0.45</v>
      </c>
      <c r="N187" s="782">
        <f>=L187*M187</f>
        <v>1860300</v>
      </c>
      <c r="O187" s="290" t="s"/>
      <c r="P187" s="290" t="s"/>
      <c r="Q187" s="290" t="s"/>
      <c r="R187" s="290" t="s"/>
      <c r="S187" s="290" t="s"/>
      <c r="T187" s="290" t="s"/>
      <c r="U187" s="58" t="s"/>
      <c r="V187" s="58" t="s"/>
      <c r="W187" s="58" t="s"/>
      <c r="X187" s="170" t="s"/>
      <c r="Y187" s="170" t="s"/>
      <c r="Z187" s="170" t="s"/>
    </row>
    <row r="188" spans="1:26" ht="27.75" customHeight="1">
      <c r="A188" s="87" t="s"/>
      <c r="B188" s="83" t="s"/>
      <c r="C188" s="83" t="s"/>
      <c r="D188" s="278" t="s">
        <v>234</v>
      </c>
      <c r="E188" s="279" t="s">
        <v>251</v>
      </c>
      <c r="F188" s="856" t="s">
        <v>252</v>
      </c>
      <c r="G188" s="23" t="s">
        <v>159</v>
      </c>
      <c r="H188" s="206" t="s">
        <v>166</v>
      </c>
      <c r="I188" s="15" t="s">
        <v>27</v>
      </c>
      <c r="J188" s="239">
        <v>5512000</v>
      </c>
      <c r="K188" s="57">
        <v>1</v>
      </c>
      <c r="L188" s="17">
        <f>=J188</f>
        <v>5512000</v>
      </c>
      <c r="M188" s="274">
        <v>0.45</v>
      </c>
      <c r="N188" s="782">
        <f>=L188*M188</f>
        <v>2480400</v>
      </c>
      <c r="O188" s="290" t="s"/>
      <c r="P188" s="290" t="s"/>
      <c r="Q188" s="290" t="s"/>
      <c r="R188" s="290" t="s"/>
      <c r="S188" s="290" t="s"/>
      <c r="T188" s="290" t="s"/>
      <c r="U188" s="58" t="s"/>
      <c r="V188" s="58" t="s"/>
      <c r="W188" s="58" t="s"/>
      <c r="X188" s="170" t="s"/>
      <c r="Y188" s="170" t="s"/>
      <c r="Z188" s="170" t="s"/>
    </row>
    <row r="189" spans="1:26" ht="27.75" customHeight="1">
      <c r="A189" s="87" t="s"/>
      <c r="B189" s="83" t="s"/>
      <c r="C189" s="35" t="s"/>
      <c r="D189" s="278" t="s">
        <v>234</v>
      </c>
      <c r="E189" s="279" t="s">
        <v>253</v>
      </c>
      <c r="F189" s="856" t="s">
        <v>254</v>
      </c>
      <c r="G189" s="23" t="s">
        <v>159</v>
      </c>
      <c r="H189" s="206" t="s">
        <v>166</v>
      </c>
      <c r="I189" s="15" t="s">
        <v>27</v>
      </c>
      <c r="J189" s="239">
        <v>6890000</v>
      </c>
      <c r="K189" s="57">
        <v>1</v>
      </c>
      <c r="L189" s="17">
        <f>=J189</f>
        <v>6890000</v>
      </c>
      <c r="M189" s="274">
        <v>0.45</v>
      </c>
      <c r="N189" s="782">
        <f>=L189*M189</f>
        <v>3100500</v>
      </c>
      <c r="O189" s="290" t="s"/>
      <c r="P189" s="290" t="s"/>
      <c r="Q189" s="290" t="s"/>
      <c r="R189" s="290" t="s"/>
      <c r="S189" s="290" t="s"/>
      <c r="T189" s="290" t="s"/>
      <c r="U189" s="58" t="s"/>
      <c r="V189" s="58" t="s"/>
      <c r="W189" s="58" t="s"/>
      <c r="X189" s="170" t="s"/>
      <c r="Y189" s="170" t="s"/>
      <c r="Z189" s="170" t="s"/>
    </row>
    <row r="190" spans="1:26" ht="27.75" customHeight="1">
      <c r="A190" s="87" t="s"/>
      <c r="B190" s="83" t="s"/>
      <c r="C190" s="272" t="s">
        <v>255</v>
      </c>
      <c r="D190" s="278" t="s">
        <v>234</v>
      </c>
      <c r="E190" s="279" t="s">
        <v>78</v>
      </c>
      <c r="F190" s="856" t="s">
        <v>256</v>
      </c>
      <c r="G190" s="23" t="s">
        <v>159</v>
      </c>
      <c r="H190" s="206" t="s">
        <v>166</v>
      </c>
      <c r="I190" s="15" t="s">
        <v>27</v>
      </c>
      <c r="J190" s="239">
        <v>52000</v>
      </c>
      <c r="K190" s="57">
        <v>1</v>
      </c>
      <c r="L190" s="17">
        <f>=J190</f>
        <v>52000</v>
      </c>
      <c r="M190" s="274">
        <v>0.45</v>
      </c>
      <c r="N190" s="782">
        <f>=L190*M190</f>
        <v>23400</v>
      </c>
      <c r="O190" s="290" t="s"/>
      <c r="P190" s="290" t="s"/>
      <c r="Q190" s="290" t="s"/>
      <c r="R190" s="290" t="s"/>
      <c r="S190" s="290" t="s"/>
      <c r="T190" s="290" t="s"/>
      <c r="U190" s="58" t="s"/>
      <c r="V190" s="58" t="s"/>
      <c r="W190" s="58" t="s"/>
      <c r="X190" s="170" t="s"/>
      <c r="Y190" s="170" t="s"/>
      <c r="Z190" s="170" t="s"/>
    </row>
    <row r="191" spans="1:26" ht="27.75" customHeight="1">
      <c r="A191" s="87" t="s"/>
      <c r="B191" s="83" t="s"/>
      <c r="C191" s="282" t="s"/>
      <c r="D191" s="278" t="s">
        <v>234</v>
      </c>
      <c r="E191" s="279" t="s">
        <v>185</v>
      </c>
      <c r="F191" s="856" t="s">
        <v>257</v>
      </c>
      <c r="G191" s="23" t="s">
        <v>159</v>
      </c>
      <c r="H191" s="206" t="s">
        <v>166</v>
      </c>
      <c r="I191" s="15" t="s">
        <v>27</v>
      </c>
      <c r="J191" s="239">
        <v>129609</v>
      </c>
      <c r="K191" s="57">
        <v>1</v>
      </c>
      <c r="L191" s="17">
        <f>=J191</f>
        <v>129609</v>
      </c>
      <c r="M191" s="274">
        <v>0.45</v>
      </c>
      <c r="N191" s="782">
        <f>=L191*M191</f>
        <v>58324.05</v>
      </c>
      <c r="O191" s="290" t="s"/>
      <c r="P191" s="290" t="s"/>
      <c r="Q191" s="290" t="s"/>
      <c r="R191" s="290" t="s"/>
      <c r="S191" s="290" t="s"/>
      <c r="T191" s="290" t="s"/>
      <c r="U191" s="58" t="s"/>
      <c r="V191" s="58" t="s"/>
      <c r="W191" s="58" t="s"/>
      <c r="X191" s="170" t="s"/>
      <c r="Y191" s="170" t="s"/>
      <c r="Z191" s="170" t="s"/>
    </row>
    <row r="192" spans="1:26" ht="27.75" customHeight="1">
      <c r="A192" s="87" t="s"/>
      <c r="B192" s="83" t="s"/>
      <c r="C192" s="282" t="s"/>
      <c r="D192" s="278" t="s">
        <v>234</v>
      </c>
      <c r="E192" s="279" t="s">
        <v>230</v>
      </c>
      <c r="F192" s="856" t="s">
        <v>258</v>
      </c>
      <c r="G192" s="23" t="s">
        <v>159</v>
      </c>
      <c r="H192" s="206" t="s">
        <v>166</v>
      </c>
      <c r="I192" s="15" t="s">
        <v>27</v>
      </c>
      <c r="J192" s="239">
        <v>307636</v>
      </c>
      <c r="K192" s="57">
        <v>1</v>
      </c>
      <c r="L192" s="17">
        <f>=J192</f>
        <v>307636</v>
      </c>
      <c r="M192" s="274">
        <v>0.45</v>
      </c>
      <c r="N192" s="782">
        <f>=L192*M192</f>
        <v>138436.2</v>
      </c>
      <c r="O192" s="290" t="s"/>
      <c r="P192" s="290" t="s"/>
      <c r="Q192" s="290" t="s"/>
      <c r="R192" s="290" t="s"/>
      <c r="S192" s="290" t="s"/>
      <c r="T192" s="290" t="s"/>
      <c r="U192" s="58" t="s"/>
      <c r="V192" s="58" t="s"/>
      <c r="W192" s="58" t="s"/>
      <c r="X192" s="170" t="s"/>
      <c r="Y192" s="170" t="s"/>
      <c r="Z192" s="170" t="s"/>
    </row>
    <row r="193" spans="1:26" ht="27.75" customHeight="1">
      <c r="A193" s="87" t="s"/>
      <c r="B193" s="83" t="s"/>
      <c r="C193" s="282" t="s"/>
      <c r="D193" s="278" t="s">
        <v>234</v>
      </c>
      <c r="E193" s="279" t="s">
        <v>74</v>
      </c>
      <c r="F193" s="856" t="s">
        <v>259</v>
      </c>
      <c r="G193" s="23" t="s">
        <v>159</v>
      </c>
      <c r="H193" s="206" t="s">
        <v>166</v>
      </c>
      <c r="I193" s="15" t="s">
        <v>27</v>
      </c>
      <c r="J193" s="239">
        <v>765419</v>
      </c>
      <c r="K193" s="57">
        <v>1</v>
      </c>
      <c r="L193" s="17">
        <f>=J193</f>
        <v>765419</v>
      </c>
      <c r="M193" s="274">
        <v>0.45</v>
      </c>
      <c r="N193" s="782">
        <f>=L193*M193</f>
        <v>344438.55</v>
      </c>
      <c r="O193" s="290" t="s"/>
      <c r="P193" s="290" t="s"/>
      <c r="Q193" s="290" t="s"/>
      <c r="R193" s="290" t="s"/>
      <c r="S193" s="290" t="s"/>
      <c r="T193" s="290" t="s"/>
      <c r="U193" s="58" t="s"/>
      <c r="V193" s="58" t="s"/>
      <c r="W193" s="58" t="s"/>
      <c r="X193" s="170" t="s"/>
      <c r="Y193" s="170" t="s"/>
      <c r="Z193" s="170" t="s"/>
    </row>
    <row r="194" spans="1:26" ht="27.75" customHeight="1">
      <c r="A194" s="87" t="s"/>
      <c r="B194" s="83" t="s"/>
      <c r="C194" s="272" t="s">
        <v>260</v>
      </c>
      <c r="D194" s="278" t="s">
        <v>234</v>
      </c>
      <c r="E194" s="164" t="s">
        <v>78</v>
      </c>
      <c r="F194" s="856" t="s">
        <v>261</v>
      </c>
      <c r="G194" s="23" t="s">
        <v>159</v>
      </c>
      <c r="H194" s="206" t="s">
        <v>166</v>
      </c>
      <c r="I194" s="15" t="s">
        <v>27</v>
      </c>
      <c r="J194" s="239">
        <v>19800</v>
      </c>
      <c r="K194" s="57">
        <v>1</v>
      </c>
      <c r="L194" s="17">
        <f>=J194</f>
        <v>19800</v>
      </c>
      <c r="M194" s="274">
        <v>0.45</v>
      </c>
      <c r="N194" s="782">
        <f>=L194*M194</f>
        <v>8910</v>
      </c>
      <c r="O194" s="290" t="s"/>
      <c r="P194" s="290" t="s"/>
      <c r="Q194" s="290" t="s"/>
      <c r="R194" s="290" t="s"/>
      <c r="S194" s="290" t="s"/>
      <c r="T194" s="290" t="s"/>
      <c r="U194" s="58" t="s"/>
      <c r="V194" s="58" t="s"/>
      <c r="W194" s="58" t="s"/>
      <c r="X194" s="170" t="s"/>
      <c r="Y194" s="170" t="s"/>
      <c r="Z194" s="170" t="s"/>
    </row>
    <row r="195" spans="1:26" ht="27.75" customHeight="1">
      <c r="A195" s="87" t="s"/>
      <c r="B195" s="83" t="s"/>
      <c r="C195" s="282" t="s"/>
      <c r="D195" s="278" t="s">
        <v>234</v>
      </c>
      <c r="E195" s="164" t="s">
        <v>262</v>
      </c>
      <c r="F195" s="879" t="s">
        <v>263</v>
      </c>
      <c r="G195" s="23" t="s">
        <v>159</v>
      </c>
      <c r="H195" s="206" t="s">
        <v>166</v>
      </c>
      <c r="I195" s="15" t="s">
        <v>27</v>
      </c>
      <c r="J195" s="239">
        <v>8200</v>
      </c>
      <c r="K195" s="57">
        <v>1</v>
      </c>
      <c r="L195" s="17">
        <f>=J195</f>
        <v>8200</v>
      </c>
      <c r="M195" s="274">
        <v>0.45</v>
      </c>
      <c r="N195" s="782">
        <f>=L195*M195</f>
        <v>3690</v>
      </c>
      <c r="O195" s="290" t="s"/>
      <c r="P195" s="290" t="s"/>
      <c r="Q195" s="290" t="s"/>
      <c r="R195" s="290" t="s"/>
      <c r="S195" s="290" t="s"/>
      <c r="T195" s="290" t="s"/>
      <c r="U195" s="58" t="s"/>
      <c r="V195" s="58" t="s"/>
      <c r="W195" s="58" t="s"/>
      <c r="X195" s="170" t="s"/>
      <c r="Y195" s="170" t="s"/>
      <c r="Z195" s="170" t="s"/>
    </row>
    <row r="196" spans="1:26" ht="27.75" customHeight="1">
      <c r="A196" s="87" t="s"/>
      <c r="B196" s="83" t="s"/>
      <c r="C196" s="272" t="s">
        <v>264</v>
      </c>
      <c r="D196" s="278" t="s">
        <v>234</v>
      </c>
      <c r="E196" s="164" t="s">
        <v>78</v>
      </c>
      <c r="F196" s="879" t="s">
        <v>265</v>
      </c>
      <c r="G196" s="23" t="s">
        <v>159</v>
      </c>
      <c r="H196" s="206" t="s">
        <v>166</v>
      </c>
      <c r="I196" s="15" t="s">
        <v>27</v>
      </c>
      <c r="J196" s="239">
        <v>53600</v>
      </c>
      <c r="K196" s="57">
        <v>1</v>
      </c>
      <c r="L196" s="17">
        <f>=J196</f>
        <v>53600</v>
      </c>
      <c r="M196" s="274">
        <v>0.45</v>
      </c>
      <c r="N196" s="782">
        <f>=L196*M196</f>
        <v>24120</v>
      </c>
      <c r="O196" s="290" t="s"/>
      <c r="P196" s="290" t="s"/>
      <c r="Q196" s="290" t="s"/>
      <c r="R196" s="290" t="s"/>
      <c r="S196" s="290" t="s"/>
      <c r="T196" s="290" t="s"/>
      <c r="U196" s="58" t="s"/>
      <c r="V196" s="58" t="s"/>
      <c r="W196" s="58" t="s"/>
      <c r="X196" s="170" t="s"/>
      <c r="Y196" s="170" t="s"/>
      <c r="Z196" s="170" t="s"/>
    </row>
    <row r="197" spans="1:26" ht="27.75" customHeight="1">
      <c r="A197" s="87" t="s"/>
      <c r="B197" s="83" t="s"/>
      <c r="C197" s="282" t="s"/>
      <c r="D197" s="278" t="s">
        <v>234</v>
      </c>
      <c r="E197" s="164" t="s">
        <v>185</v>
      </c>
      <c r="F197" s="879" t="s">
        <v>266</v>
      </c>
      <c r="G197" s="23" t="s">
        <v>159</v>
      </c>
      <c r="H197" s="206" t="s">
        <v>166</v>
      </c>
      <c r="I197" s="15" t="s">
        <v>27</v>
      </c>
      <c r="J197" s="239">
        <v>87500</v>
      </c>
      <c r="K197" s="57">
        <v>1</v>
      </c>
      <c r="L197" s="17">
        <f>=J197</f>
        <v>87500</v>
      </c>
      <c r="M197" s="274">
        <v>0.45</v>
      </c>
      <c r="N197" s="782">
        <f>=L197*M197</f>
        <v>39375</v>
      </c>
      <c r="O197" s="290" t="s"/>
      <c r="P197" s="290" t="s"/>
      <c r="Q197" s="290" t="s"/>
      <c r="R197" s="290" t="s"/>
      <c r="S197" s="290" t="s"/>
      <c r="T197" s="290" t="s"/>
      <c r="U197" s="58" t="s"/>
      <c r="V197" s="58" t="s"/>
      <c r="W197" s="58" t="s"/>
      <c r="X197" s="170" t="s"/>
      <c r="Y197" s="170" t="s"/>
      <c r="Z197" s="170" t="s"/>
    </row>
    <row r="198" spans="1:26" ht="27.75" customHeight="1">
      <c r="A198" s="87" t="s"/>
      <c r="B198" s="83" t="s"/>
      <c r="C198" s="282" t="s"/>
      <c r="D198" s="278" t="s">
        <v>234</v>
      </c>
      <c r="E198" s="164" t="s">
        <v>44</v>
      </c>
      <c r="F198" s="879" t="s">
        <v>267</v>
      </c>
      <c r="G198" s="23" t="s">
        <v>159</v>
      </c>
      <c r="H198" s="206" t="s">
        <v>166</v>
      </c>
      <c r="I198" s="15" t="s">
        <v>27</v>
      </c>
      <c r="J198" s="239">
        <v>145600</v>
      </c>
      <c r="K198" s="57">
        <v>1</v>
      </c>
      <c r="L198" s="17">
        <f>=J198</f>
        <v>145600</v>
      </c>
      <c r="M198" s="274">
        <v>0.45</v>
      </c>
      <c r="N198" s="782">
        <f>=L198*M198</f>
        <v>65520</v>
      </c>
      <c r="O198" s="290" t="s"/>
      <c r="P198" s="290" t="s"/>
      <c r="Q198" s="290" t="s"/>
      <c r="R198" s="290" t="s"/>
      <c r="S198" s="290" t="s"/>
      <c r="T198" s="290" t="s"/>
      <c r="U198" s="58" t="s"/>
      <c r="V198" s="58" t="s"/>
      <c r="W198" s="58" t="s"/>
      <c r="X198" s="170" t="s"/>
      <c r="Y198" s="170" t="s"/>
      <c r="Z198" s="170" t="s"/>
    </row>
    <row r="199" spans="1:26" ht="27.75" customHeight="1">
      <c r="A199" s="87" t="s"/>
      <c r="B199" s="83" t="s"/>
      <c r="C199" s="272" t="s">
        <v>268</v>
      </c>
      <c r="D199" s="278" t="s">
        <v>234</v>
      </c>
      <c r="E199" s="164" t="s">
        <v>78</v>
      </c>
      <c r="F199" s="879" t="s">
        <v>269</v>
      </c>
      <c r="G199" s="23" t="s">
        <v>159</v>
      </c>
      <c r="H199" s="206" t="s">
        <v>166</v>
      </c>
      <c r="I199" s="15" t="s">
        <v>27</v>
      </c>
      <c r="J199" s="239">
        <v>166800</v>
      </c>
      <c r="K199" s="57">
        <v>1</v>
      </c>
      <c r="L199" s="17">
        <f>=J199</f>
        <v>166800</v>
      </c>
      <c r="M199" s="274">
        <v>0.45</v>
      </c>
      <c r="N199" s="782">
        <f>=L199*M199</f>
        <v>75060</v>
      </c>
      <c r="O199" s="290" t="s"/>
      <c r="P199" s="290" t="s"/>
      <c r="Q199" s="290" t="s"/>
      <c r="R199" s="290" t="s"/>
      <c r="S199" s="290" t="s"/>
      <c r="T199" s="290" t="s"/>
      <c r="U199" s="58" t="s"/>
      <c r="V199" s="58" t="s"/>
      <c r="W199" s="58" t="s"/>
      <c r="X199" s="170" t="s"/>
      <c r="Y199" s="170" t="s"/>
      <c r="Z199" s="170" t="s"/>
    </row>
    <row r="200" spans="1:26" ht="27.75" customHeight="1">
      <c r="A200" s="87" t="s"/>
      <c r="B200" s="83" t="s"/>
      <c r="C200" s="282" t="s"/>
      <c r="D200" s="278" t="s">
        <v>234</v>
      </c>
      <c r="E200" s="164" t="s">
        <v>185</v>
      </c>
      <c r="F200" s="879" t="s">
        <v>270</v>
      </c>
      <c r="G200" s="23" t="s">
        <v>159</v>
      </c>
      <c r="H200" s="206" t="s">
        <v>166</v>
      </c>
      <c r="I200" s="15" t="s">
        <v>27</v>
      </c>
      <c r="J200" s="239">
        <v>278600</v>
      </c>
      <c r="K200" s="57">
        <v>1</v>
      </c>
      <c r="L200" s="17">
        <f>=J200</f>
        <v>278600</v>
      </c>
      <c r="M200" s="274">
        <v>0.45</v>
      </c>
      <c r="N200" s="782">
        <f>=L200*M200</f>
        <v>125370</v>
      </c>
      <c r="O200" s="290" t="s"/>
      <c r="P200" s="290" t="s"/>
      <c r="Q200" s="290" t="s"/>
      <c r="R200" s="290" t="s"/>
      <c r="S200" s="290" t="s"/>
      <c r="T200" s="290" t="s"/>
      <c r="U200" s="58" t="s"/>
      <c r="V200" s="58" t="s"/>
      <c r="W200" s="58" t="s"/>
      <c r="X200" s="170" t="s"/>
      <c r="Y200" s="170" t="s"/>
      <c r="Z200" s="170" t="s"/>
    </row>
    <row r="201" spans="1:26" ht="27.75" customHeight="1">
      <c r="A201" s="87" t="s"/>
      <c r="B201" s="83" t="s"/>
      <c r="C201" s="282" t="s"/>
      <c r="D201" s="278" t="s">
        <v>234</v>
      </c>
      <c r="E201" s="164" t="s">
        <v>44</v>
      </c>
      <c r="F201" s="879" t="s">
        <v>271</v>
      </c>
      <c r="G201" s="23" t="s">
        <v>159</v>
      </c>
      <c r="H201" s="206" t="s">
        <v>166</v>
      </c>
      <c r="I201" s="15" t="s">
        <v>27</v>
      </c>
      <c r="J201" s="239">
        <v>500000</v>
      </c>
      <c r="K201" s="57">
        <v>1</v>
      </c>
      <c r="L201" s="17">
        <f>=J201</f>
        <v>500000</v>
      </c>
      <c r="M201" s="274">
        <v>0.45</v>
      </c>
      <c r="N201" s="782">
        <f>=L201*M201</f>
        <v>225000</v>
      </c>
      <c r="O201" s="290" t="s"/>
      <c r="P201" s="290" t="s"/>
      <c r="Q201" s="290" t="s"/>
      <c r="R201" s="290" t="s"/>
      <c r="S201" s="290" t="s"/>
      <c r="T201" s="290" t="s"/>
      <c r="U201" s="58" t="s"/>
      <c r="V201" s="58" t="s"/>
      <c r="W201" s="58" t="s"/>
      <c r="X201" s="170" t="s"/>
      <c r="Y201" s="170" t="s"/>
      <c r="Z201" s="170" t="s"/>
    </row>
    <row r="202" spans="1:26" ht="27.75" customHeight="1">
      <c r="A202" s="87" t="s"/>
      <c r="B202" s="83" t="s"/>
      <c r="C202" s="272" t="s">
        <v>272</v>
      </c>
      <c r="D202" s="278" t="s">
        <v>234</v>
      </c>
      <c r="E202" s="164" t="s">
        <v>78</v>
      </c>
      <c r="F202" s="879" t="s">
        <v>256</v>
      </c>
      <c r="G202" s="23" t="s">
        <v>159</v>
      </c>
      <c r="H202" s="206" t="s">
        <v>166</v>
      </c>
      <c r="I202" s="15" t="s">
        <v>27</v>
      </c>
      <c r="J202" s="239">
        <v>68000</v>
      </c>
      <c r="K202" s="57">
        <v>1</v>
      </c>
      <c r="L202" s="17">
        <f>=J202</f>
        <v>68000</v>
      </c>
      <c r="M202" s="274">
        <v>0.45</v>
      </c>
      <c r="N202" s="782">
        <f>=L202*M202</f>
        <v>30600</v>
      </c>
      <c r="O202" s="290" t="s"/>
      <c r="P202" s="290" t="s"/>
      <c r="Q202" s="290" t="s"/>
      <c r="R202" s="290" t="s"/>
      <c r="S202" s="290" t="s"/>
      <c r="T202" s="290" t="s"/>
      <c r="U202" s="58" t="s"/>
      <c r="V202" s="58" t="s"/>
      <c r="W202" s="58" t="s"/>
      <c r="X202" s="170" t="s"/>
      <c r="Y202" s="170" t="s"/>
      <c r="Z202" s="170" t="s"/>
    </row>
    <row r="203" spans="1:26" ht="27.75" customHeight="1">
      <c r="A203" s="87" t="s"/>
      <c r="B203" s="83" t="s"/>
      <c r="C203" s="282" t="s"/>
      <c r="D203" s="278" t="s">
        <v>234</v>
      </c>
      <c r="E203" s="164" t="s">
        <v>185</v>
      </c>
      <c r="F203" s="879" t="s">
        <v>257</v>
      </c>
      <c r="G203" s="23" t="s">
        <v>159</v>
      </c>
      <c r="H203" s="206" t="s">
        <v>166</v>
      </c>
      <c r="I203" s="15" t="s">
        <v>27</v>
      </c>
      <c r="J203" s="239">
        <v>135000</v>
      </c>
      <c r="K203" s="57">
        <v>1</v>
      </c>
      <c r="L203" s="17">
        <f>=J203</f>
        <v>135000</v>
      </c>
      <c r="M203" s="274">
        <v>0.45</v>
      </c>
      <c r="N203" s="782">
        <f>=L203*M203</f>
        <v>60750</v>
      </c>
      <c r="O203" s="290" t="s"/>
      <c r="P203" s="290" t="s"/>
      <c r="Q203" s="290" t="s"/>
      <c r="R203" s="290" t="s"/>
      <c r="S203" s="290" t="s"/>
      <c r="T203" s="290" t="s"/>
      <c r="U203" s="58" t="s"/>
      <c r="V203" s="58" t="s"/>
      <c r="W203" s="58" t="s"/>
      <c r="X203" s="170" t="s"/>
      <c r="Y203" s="170" t="s"/>
      <c r="Z203" s="170" t="s"/>
    </row>
    <row r="204" spans="1:26" ht="27.75" customHeight="1">
      <c r="A204" s="87" t="s"/>
      <c r="B204" s="83" t="s"/>
      <c r="C204" s="282" t="s"/>
      <c r="D204" s="278" t="s">
        <v>234</v>
      </c>
      <c r="E204" s="164" t="s">
        <v>44</v>
      </c>
      <c r="F204" s="879" t="s">
        <v>273</v>
      </c>
      <c r="G204" s="23" t="s">
        <v>159</v>
      </c>
      <c r="H204" s="206" t="s">
        <v>166</v>
      </c>
      <c r="I204" s="15" t="s">
        <v>27</v>
      </c>
      <c r="J204" s="239">
        <v>215000</v>
      </c>
      <c r="K204" s="57">
        <v>1</v>
      </c>
      <c r="L204" s="17">
        <f>=J204</f>
        <v>215000</v>
      </c>
      <c r="M204" s="274">
        <v>0.45</v>
      </c>
      <c r="N204" s="782">
        <f>=L204*M204</f>
        <v>96750</v>
      </c>
      <c r="O204" s="290" t="s"/>
      <c r="P204" s="290" t="s"/>
      <c r="Q204" s="290" t="s"/>
      <c r="R204" s="290" t="s"/>
      <c r="S204" s="290" t="s"/>
      <c r="T204" s="290" t="s"/>
      <c r="U204" s="58" t="s"/>
      <c r="V204" s="58" t="s"/>
      <c r="W204" s="58" t="s"/>
      <c r="X204" s="170" t="s"/>
      <c r="Y204" s="170" t="s"/>
      <c r="Z204" s="170" t="s"/>
    </row>
    <row r="205" spans="1:26" ht="27.75" customHeight="1">
      <c r="A205" s="87" t="s"/>
      <c r="B205" s="83" t="s"/>
      <c r="C205" s="272" t="s">
        <v>274</v>
      </c>
      <c r="D205" s="278" t="s">
        <v>234</v>
      </c>
      <c r="E205" s="164" t="s">
        <v>78</v>
      </c>
      <c r="F205" s="879" t="s">
        <v>256</v>
      </c>
      <c r="G205" s="23" t="s">
        <v>159</v>
      </c>
      <c r="H205" s="206" t="s">
        <v>166</v>
      </c>
      <c r="I205" s="15" t="s">
        <v>27</v>
      </c>
      <c r="J205" s="239">
        <v>56000</v>
      </c>
      <c r="K205" s="57">
        <v>1</v>
      </c>
      <c r="L205" s="17">
        <f>=J205</f>
        <v>56000</v>
      </c>
      <c r="M205" s="274">
        <v>0.45</v>
      </c>
      <c r="N205" s="782">
        <f>=L205*M205</f>
        <v>25200</v>
      </c>
      <c r="O205" s="290" t="s"/>
      <c r="P205" s="290" t="s"/>
      <c r="Q205" s="290" t="s"/>
      <c r="R205" s="290" t="s"/>
      <c r="S205" s="290" t="s"/>
      <c r="T205" s="290" t="s"/>
      <c r="U205" s="58" t="s"/>
      <c r="V205" s="58" t="s"/>
      <c r="W205" s="58" t="s"/>
      <c r="X205" s="170" t="s"/>
      <c r="Y205" s="170" t="s"/>
      <c r="Z205" s="170" t="s"/>
    </row>
    <row r="206" spans="1:26" ht="27.75" customHeight="1">
      <c r="A206" s="87" t="s"/>
      <c r="B206" s="83" t="s"/>
      <c r="C206" s="282" t="s"/>
      <c r="D206" s="278" t="s">
        <v>234</v>
      </c>
      <c r="E206" s="164" t="s">
        <v>185</v>
      </c>
      <c r="F206" s="879" t="s">
        <v>257</v>
      </c>
      <c r="G206" s="23" t="s">
        <v>159</v>
      </c>
      <c r="H206" s="206" t="s">
        <v>166</v>
      </c>
      <c r="I206" s="15" t="s">
        <v>27</v>
      </c>
      <c r="J206" s="239">
        <v>118000</v>
      </c>
      <c r="K206" s="57">
        <v>1</v>
      </c>
      <c r="L206" s="17">
        <f>=J206</f>
        <v>118000</v>
      </c>
      <c r="M206" s="274">
        <v>0.45</v>
      </c>
      <c r="N206" s="782">
        <f>=L206*M206</f>
        <v>53100</v>
      </c>
      <c r="O206" s="290" t="s"/>
      <c r="P206" s="290" t="s"/>
      <c r="Q206" s="290" t="s"/>
      <c r="R206" s="290" t="s"/>
      <c r="S206" s="290" t="s"/>
      <c r="T206" s="290" t="s"/>
      <c r="U206" s="58" t="s"/>
      <c r="V206" s="58" t="s"/>
      <c r="W206" s="58" t="s"/>
      <c r="X206" s="170" t="s"/>
      <c r="Y206" s="170" t="s"/>
      <c r="Z206" s="170" t="s"/>
    </row>
    <row r="207" spans="1:26" ht="27.75" customHeight="1">
      <c r="A207" s="87" t="s"/>
      <c r="B207" s="83" t="s"/>
      <c r="C207" s="282" t="s"/>
      <c r="D207" s="278" t="s">
        <v>234</v>
      </c>
      <c r="E207" s="164" t="s">
        <v>44</v>
      </c>
      <c r="F207" s="879" t="s">
        <v>273</v>
      </c>
      <c r="G207" s="23" t="s">
        <v>159</v>
      </c>
      <c r="H207" s="206" t="s">
        <v>166</v>
      </c>
      <c r="I207" s="15" t="s">
        <v>27</v>
      </c>
      <c r="J207" s="239">
        <v>188800</v>
      </c>
      <c r="K207" s="57">
        <v>1</v>
      </c>
      <c r="L207" s="17">
        <f>=J207</f>
        <v>188800</v>
      </c>
      <c r="M207" s="274">
        <v>0.45</v>
      </c>
      <c r="N207" s="782">
        <f>=L207*M207</f>
        <v>84960</v>
      </c>
      <c r="O207" s="290" t="s"/>
      <c r="P207" s="290" t="s"/>
      <c r="Q207" s="290" t="s"/>
      <c r="R207" s="290" t="s"/>
      <c r="S207" s="290" t="s"/>
      <c r="T207" s="290" t="s"/>
      <c r="U207" s="58" t="s"/>
      <c r="V207" s="58" t="s"/>
      <c r="W207" s="58" t="s"/>
      <c r="X207" s="170" t="s"/>
      <c r="Y207" s="170" t="s"/>
      <c r="Z207" s="170" t="s"/>
    </row>
    <row r="208" spans="1:26" ht="27.75" customHeight="1">
      <c r="A208" s="87" t="s"/>
      <c r="B208" s="83" t="s"/>
      <c r="C208" s="272" t="s">
        <v>275</v>
      </c>
      <c r="D208" s="278" t="s">
        <v>234</v>
      </c>
      <c r="E208" s="164" t="s">
        <v>78</v>
      </c>
      <c r="F208" s="879" t="s">
        <v>276</v>
      </c>
      <c r="G208" s="23" t="s">
        <v>159</v>
      </c>
      <c r="H208" s="206" t="s">
        <v>166</v>
      </c>
      <c r="I208" s="15" t="s">
        <v>27</v>
      </c>
      <c r="J208" s="239">
        <v>84200</v>
      </c>
      <c r="K208" s="57">
        <v>1</v>
      </c>
      <c r="L208" s="17">
        <f>=J208</f>
        <v>84200</v>
      </c>
      <c r="M208" s="274">
        <v>0.45</v>
      </c>
      <c r="N208" s="782">
        <f>=L208*M208</f>
        <v>37890</v>
      </c>
      <c r="O208" s="290" t="s"/>
      <c r="P208" s="290" t="s"/>
      <c r="Q208" s="290" t="s"/>
      <c r="R208" s="290" t="s"/>
      <c r="S208" s="290" t="s"/>
      <c r="T208" s="290" t="s"/>
      <c r="U208" s="58" t="s"/>
      <c r="V208" s="58" t="s"/>
      <c r="W208" s="58" t="s"/>
      <c r="X208" s="170" t="s"/>
      <c r="Y208" s="170" t="s"/>
      <c r="Z208" s="170" t="s"/>
    </row>
    <row r="209" spans="1:26" ht="27.75" customHeight="1">
      <c r="A209" s="87" t="s"/>
      <c r="B209" s="83" t="s"/>
      <c r="C209" s="282" t="s"/>
      <c r="D209" s="278" t="s">
        <v>234</v>
      </c>
      <c r="E209" s="164" t="s">
        <v>185</v>
      </c>
      <c r="F209" s="879" t="s">
        <v>277</v>
      </c>
      <c r="G209" s="23" t="s">
        <v>159</v>
      </c>
      <c r="H209" s="206" t="s">
        <v>166</v>
      </c>
      <c r="I209" s="15" t="s">
        <v>27</v>
      </c>
      <c r="J209" s="239">
        <v>138800</v>
      </c>
      <c r="K209" s="57">
        <v>1</v>
      </c>
      <c r="L209" s="17">
        <f>=J209</f>
        <v>138800</v>
      </c>
      <c r="M209" s="274">
        <v>0.45</v>
      </c>
      <c r="N209" s="782">
        <f>=L209*M209</f>
        <v>62460</v>
      </c>
      <c r="O209" s="290" t="s"/>
      <c r="P209" s="290" t="s"/>
      <c r="Q209" s="290" t="s"/>
      <c r="R209" s="290" t="s"/>
      <c r="S209" s="290" t="s"/>
      <c r="T209" s="290" t="s"/>
      <c r="U209" s="58" t="s"/>
      <c r="V209" s="58" t="s"/>
      <c r="W209" s="58" t="s"/>
      <c r="X209" s="170" t="s"/>
      <c r="Y209" s="170" t="s"/>
      <c r="Z209" s="170" t="s"/>
    </row>
    <row r="210" spans="1:26" ht="27.75" customHeight="1">
      <c r="A210" s="87" t="s"/>
      <c r="B210" s="83" t="s"/>
      <c r="C210" s="282" t="s"/>
      <c r="D210" s="278" t="s">
        <v>234</v>
      </c>
      <c r="E210" s="164" t="s">
        <v>44</v>
      </c>
      <c r="F210" s="879" t="s">
        <v>278</v>
      </c>
      <c r="G210" s="23" t="s">
        <v>159</v>
      </c>
      <c r="H210" s="206" t="s">
        <v>166</v>
      </c>
      <c r="I210" s="15" t="s">
        <v>27</v>
      </c>
      <c r="J210" s="239">
        <v>228000</v>
      </c>
      <c r="K210" s="57">
        <v>1</v>
      </c>
      <c r="L210" s="17">
        <f>=J210</f>
        <v>228000</v>
      </c>
      <c r="M210" s="274">
        <v>0.45</v>
      </c>
      <c r="N210" s="782">
        <f>=L210*M210</f>
        <v>102600</v>
      </c>
      <c r="O210" s="290" t="s"/>
      <c r="P210" s="290" t="s"/>
      <c r="Q210" s="290" t="s"/>
      <c r="R210" s="290" t="s"/>
      <c r="S210" s="290" t="s"/>
      <c r="T210" s="290" t="s"/>
      <c r="U210" s="58" t="s"/>
      <c r="V210" s="58" t="s"/>
      <c r="W210" s="58" t="s"/>
      <c r="X210" s="170" t="s"/>
      <c r="Y210" s="170" t="s"/>
      <c r="Z210" s="170" t="s"/>
    </row>
    <row r="211" spans="1:26" ht="40.5" customHeight="1">
      <c r="A211" s="87" t="s"/>
      <c r="B211" s="83" t="s"/>
      <c r="C211" s="272" t="s">
        <v>279</v>
      </c>
      <c r="D211" s="278" t="s">
        <v>234</v>
      </c>
      <c r="E211" s="164" t="s">
        <v>78</v>
      </c>
      <c r="F211" s="879" t="s">
        <v>280</v>
      </c>
      <c r="G211" s="23" t="s">
        <v>159</v>
      </c>
      <c r="H211" s="206" t="s">
        <v>166</v>
      </c>
      <c r="I211" s="15" t="s">
        <v>27</v>
      </c>
      <c r="J211" s="239">
        <v>228000</v>
      </c>
      <c r="K211" s="57">
        <v>1</v>
      </c>
      <c r="L211" s="17">
        <f>=J211</f>
        <v>228000</v>
      </c>
      <c r="M211" s="274">
        <v>0.45</v>
      </c>
      <c r="N211" s="782">
        <f>=L211*M211</f>
        <v>102600</v>
      </c>
      <c r="O211" s="290" t="s"/>
      <c r="P211" s="290" t="s"/>
      <c r="Q211" s="290" t="s"/>
      <c r="R211" s="290" t="s"/>
      <c r="S211" s="290" t="s"/>
      <c r="T211" s="290" t="s"/>
      <c r="U211" s="58" t="s"/>
      <c r="V211" s="58" t="s"/>
      <c r="W211" s="58" t="s"/>
      <c r="X211" s="170" t="s"/>
      <c r="Y211" s="170" t="s"/>
      <c r="Z211" s="170" t="s"/>
    </row>
    <row r="212" spans="1:26" ht="27.75" customHeight="1">
      <c r="A212" s="87" t="s"/>
      <c r="B212" s="83" t="s"/>
      <c r="C212" s="272" t="s">
        <v>281</v>
      </c>
      <c r="D212" s="284" t="s">
        <v>22</v>
      </c>
      <c r="E212" s="285" t="s">
        <v>282</v>
      </c>
      <c r="F212" s="880" t="s">
        <v>283</v>
      </c>
      <c r="G212" s="287" t="s">
        <v>159</v>
      </c>
      <c r="H212" s="287" t="s">
        <v>159</v>
      </c>
      <c r="I212" s="87" t="s">
        <v>27</v>
      </c>
      <c r="J212" s="239">
        <v>10500</v>
      </c>
      <c r="K212" s="288">
        <v>1</v>
      </c>
      <c r="L212" s="289">
        <f>=J212</f>
        <v>10500</v>
      </c>
      <c r="M212" s="290">
        <v>0.45</v>
      </c>
      <c r="N212" s="796">
        <f>=L212*M212</f>
        <v>4725</v>
      </c>
      <c r="O212" s="290" t="s"/>
      <c r="P212" s="290" t="s"/>
      <c r="Q212" s="290" t="s"/>
      <c r="R212" s="290" t="s"/>
      <c r="S212" s="290" t="s"/>
      <c r="T212" s="290" t="s"/>
      <c r="U212" s="269" t="s"/>
      <c r="V212" s="269" t="s"/>
      <c r="W212" s="269" t="s"/>
      <c r="X212" s="170" t="s"/>
      <c r="Y212" s="170" t="s"/>
      <c r="Z212" s="170" t="s"/>
    </row>
    <row r="213" spans="1:26" ht="27.75" customHeight="1">
      <c r="A213" s="87" t="s"/>
      <c r="B213" s="83" t="s"/>
      <c r="C213" s="282" t="s"/>
      <c r="D213" s="292" t="s">
        <v>22</v>
      </c>
      <c r="E213" s="293" t="s">
        <v>284</v>
      </c>
      <c r="F213" s="881" t="s">
        <v>285</v>
      </c>
      <c r="G213" s="287" t="s">
        <v>159</v>
      </c>
      <c r="H213" s="287" t="s">
        <v>159</v>
      </c>
      <c r="I213" s="87" t="s">
        <v>27</v>
      </c>
      <c r="J213" s="239">
        <v>52800</v>
      </c>
      <c r="K213" s="288">
        <v>1</v>
      </c>
      <c r="L213" s="289">
        <f>=J213</f>
        <v>52800</v>
      </c>
      <c r="M213" s="290">
        <v>0.45</v>
      </c>
      <c r="N213" s="796">
        <f>=L213*M213</f>
        <v>23760</v>
      </c>
      <c r="O213" s="290" t="s"/>
      <c r="P213" s="290" t="s"/>
      <c r="Q213" s="290" t="s"/>
      <c r="R213" s="290" t="s"/>
      <c r="S213" s="290" t="s"/>
      <c r="T213" s="290" t="s"/>
      <c r="U213" s="269" t="s"/>
      <c r="V213" s="269" t="s"/>
      <c r="W213" s="269" t="s"/>
      <c r="X213" s="170" t="s"/>
      <c r="Y213" s="170" t="s"/>
      <c r="Z213" s="170" t="s"/>
    </row>
    <row r="214" spans="1:26" ht="27.75" customHeight="1">
      <c r="A214" s="87" t="s"/>
      <c r="B214" s="83" t="s"/>
      <c r="C214" s="282" t="s"/>
      <c r="D214" s="292" t="s">
        <v>22</v>
      </c>
      <c r="E214" s="293" t="s">
        <v>286</v>
      </c>
      <c r="F214" s="881" t="s">
        <v>287</v>
      </c>
      <c r="G214" s="287" t="s">
        <v>159</v>
      </c>
      <c r="H214" s="287" t="s">
        <v>159</v>
      </c>
      <c r="I214" s="87" t="s">
        <v>27</v>
      </c>
      <c r="J214" s="239">
        <v>105800</v>
      </c>
      <c r="K214" s="288">
        <v>1</v>
      </c>
      <c r="L214" s="289">
        <f>=J214</f>
        <v>105800</v>
      </c>
      <c r="M214" s="290">
        <v>0.45</v>
      </c>
      <c r="N214" s="796">
        <f>=L214*M214</f>
        <v>47610</v>
      </c>
      <c r="O214" s="290" t="s"/>
      <c r="P214" s="290" t="s"/>
      <c r="Q214" s="290" t="s"/>
      <c r="R214" s="290" t="s"/>
      <c r="S214" s="290" t="s"/>
      <c r="T214" s="290" t="s"/>
      <c r="U214" s="269" t="s"/>
      <c r="V214" s="269" t="s"/>
      <c r="W214" s="269" t="s"/>
      <c r="X214" s="170" t="s"/>
      <c r="Y214" s="170" t="s"/>
      <c r="Z214" s="170" t="s"/>
    </row>
    <row r="215" spans="1:26" ht="27.75" customHeight="1">
      <c r="A215" s="87" t="s"/>
      <c r="B215" s="83" t="s"/>
      <c r="C215" s="282" t="s"/>
      <c r="D215" s="292" t="s">
        <v>22</v>
      </c>
      <c r="E215" s="293" t="s">
        <v>288</v>
      </c>
      <c r="F215" s="881" t="s">
        <v>289</v>
      </c>
      <c r="G215" s="287" t="s">
        <v>159</v>
      </c>
      <c r="H215" s="295" t="s">
        <v>213</v>
      </c>
      <c r="I215" s="87" t="s">
        <v>27</v>
      </c>
      <c r="J215" s="239">
        <v>5000</v>
      </c>
      <c r="K215" s="288">
        <v>1</v>
      </c>
      <c r="L215" s="289">
        <f>=J215</f>
        <v>5000</v>
      </c>
      <c r="M215" s="290">
        <v>0.45</v>
      </c>
      <c r="N215" s="796">
        <f>=L215*M215</f>
        <v>2250</v>
      </c>
      <c r="O215" s="290" t="s"/>
      <c r="P215" s="290" t="s"/>
      <c r="Q215" s="290" t="s"/>
      <c r="R215" s="290" t="s"/>
      <c r="S215" s="290" t="s"/>
      <c r="T215" s="290" t="s"/>
      <c r="U215" s="269" t="s"/>
      <c r="V215" s="269" t="s"/>
      <c r="W215" s="269" t="s"/>
      <c r="X215" s="170" t="s"/>
      <c r="Y215" s="170" t="s"/>
      <c r="Z215" s="170" t="s"/>
    </row>
    <row r="216" spans="1:26" ht="27.75" customHeight="1">
      <c r="A216" s="87" t="s"/>
      <c r="B216" s="83" t="s"/>
      <c r="C216" s="272" t="s">
        <v>290</v>
      </c>
      <c r="D216" s="292" t="s">
        <v>22</v>
      </c>
      <c r="E216" s="285" t="s">
        <v>291</v>
      </c>
      <c r="F216" s="880" t="s">
        <v>292</v>
      </c>
      <c r="G216" s="287" t="s">
        <v>159</v>
      </c>
      <c r="H216" s="287" t="s">
        <v>159</v>
      </c>
      <c r="I216" s="87" t="s">
        <v>27</v>
      </c>
      <c r="J216" s="239">
        <v>178000</v>
      </c>
      <c r="K216" s="288">
        <v>1</v>
      </c>
      <c r="L216" s="289">
        <f>=J216</f>
        <v>178000</v>
      </c>
      <c r="M216" s="290">
        <v>0.45</v>
      </c>
      <c r="N216" s="796">
        <f>=L216*M216</f>
        <v>80100</v>
      </c>
      <c r="O216" s="290" t="s"/>
      <c r="P216" s="290" t="s"/>
      <c r="Q216" s="290" t="s"/>
      <c r="R216" s="290" t="s"/>
      <c r="S216" s="290" t="s"/>
      <c r="T216" s="290" t="s"/>
      <c r="U216" s="269" t="s"/>
      <c r="V216" s="269" t="s"/>
      <c r="W216" s="269" t="s"/>
      <c r="X216" s="170" t="s"/>
      <c r="Y216" s="170" t="s"/>
      <c r="Z216" s="170" t="s"/>
    </row>
    <row r="217" spans="1:26" ht="27.75" customHeight="1">
      <c r="A217" s="87" t="s"/>
      <c r="B217" s="83" t="s"/>
      <c r="C217" s="282" t="s"/>
      <c r="D217" s="292" t="s">
        <v>22</v>
      </c>
      <c r="E217" s="293" t="s">
        <v>293</v>
      </c>
      <c r="F217" s="881" t="s">
        <v>294</v>
      </c>
      <c r="G217" s="287" t="s">
        <v>159</v>
      </c>
      <c r="H217" s="287" t="s">
        <v>159</v>
      </c>
      <c r="I217" s="87" t="s">
        <v>27</v>
      </c>
      <c r="J217" s="239">
        <v>223000</v>
      </c>
      <c r="K217" s="288">
        <v>1</v>
      </c>
      <c r="L217" s="289">
        <f>=J217</f>
        <v>223000</v>
      </c>
      <c r="M217" s="290">
        <v>0.45</v>
      </c>
      <c r="N217" s="796">
        <f>=L217*M217</f>
        <v>100350</v>
      </c>
      <c r="O217" s="290" t="s"/>
      <c r="P217" s="290" t="s"/>
      <c r="Q217" s="290" t="s"/>
      <c r="R217" s="290" t="s"/>
      <c r="S217" s="290" t="s"/>
      <c r="T217" s="290" t="s"/>
      <c r="U217" s="269" t="s"/>
      <c r="V217" s="269" t="s"/>
      <c r="W217" s="269" t="s"/>
      <c r="X217" s="170" t="s"/>
      <c r="Y217" s="170" t="s"/>
      <c r="Z217" s="170" t="s"/>
    </row>
    <row r="218" spans="1:26" ht="27.75" customHeight="1">
      <c r="A218" s="87" t="s"/>
      <c r="B218" s="83" t="s"/>
      <c r="C218" s="282" t="s"/>
      <c r="D218" s="292" t="s">
        <v>22</v>
      </c>
      <c r="E218" s="293" t="s">
        <v>295</v>
      </c>
      <c r="F218" s="881" t="s">
        <v>296</v>
      </c>
      <c r="G218" s="287" t="s">
        <v>159</v>
      </c>
      <c r="H218" s="287" t="s">
        <v>159</v>
      </c>
      <c r="I218" s="87" t="s">
        <v>27</v>
      </c>
      <c r="J218" s="239">
        <v>267000</v>
      </c>
      <c r="K218" s="288">
        <v>1</v>
      </c>
      <c r="L218" s="289">
        <f>=J218</f>
        <v>267000</v>
      </c>
      <c r="M218" s="290">
        <v>0.45</v>
      </c>
      <c r="N218" s="796">
        <f>=L218*M218</f>
        <v>120150</v>
      </c>
      <c r="O218" s="290" t="s"/>
      <c r="P218" s="290" t="s"/>
      <c r="Q218" s="290" t="s"/>
      <c r="R218" s="290" t="s"/>
      <c r="S218" s="290" t="s"/>
      <c r="T218" s="290" t="s"/>
      <c r="U218" s="269" t="s"/>
      <c r="V218" s="269" t="s"/>
      <c r="W218" s="269" t="s"/>
      <c r="X218" s="170" t="s"/>
      <c r="Y218" s="170" t="s"/>
      <c r="Z218" s="170" t="s"/>
    </row>
    <row r="219" spans="1:26" ht="27.75" customHeight="1">
      <c r="A219" s="87" t="s"/>
      <c r="B219" s="83" t="s"/>
      <c r="C219" s="282" t="s"/>
      <c r="D219" s="292" t="s">
        <v>22</v>
      </c>
      <c r="E219" s="293" t="s">
        <v>297</v>
      </c>
      <c r="F219" s="881" t="s">
        <v>298</v>
      </c>
      <c r="G219" s="287" t="s">
        <v>159</v>
      </c>
      <c r="H219" s="287" t="s">
        <v>159</v>
      </c>
      <c r="I219" s="87" t="s">
        <v>27</v>
      </c>
      <c r="J219" s="239">
        <v>223000</v>
      </c>
      <c r="K219" s="288">
        <v>1</v>
      </c>
      <c r="L219" s="289">
        <f>=J219</f>
        <v>223000</v>
      </c>
      <c r="M219" s="290">
        <v>0.45</v>
      </c>
      <c r="N219" s="796">
        <f>=L219*M219</f>
        <v>100350</v>
      </c>
      <c r="O219" s="290" t="s"/>
      <c r="P219" s="290" t="s"/>
      <c r="Q219" s="290" t="s"/>
      <c r="R219" s="290" t="s"/>
      <c r="S219" s="290" t="s"/>
      <c r="T219" s="290" t="s"/>
      <c r="U219" s="269" t="s"/>
      <c r="V219" s="269" t="s"/>
      <c r="W219" s="269" t="s"/>
      <c r="X219" s="170" t="s"/>
      <c r="Y219" s="170" t="s"/>
      <c r="Z219" s="170" t="s"/>
    </row>
    <row r="220" spans="1:26" ht="27.75" customHeight="1">
      <c r="A220" s="87" t="s"/>
      <c r="B220" s="83" t="s"/>
      <c r="C220" s="282" t="s"/>
      <c r="D220" s="292" t="s">
        <v>22</v>
      </c>
      <c r="E220" s="293" t="s">
        <v>299</v>
      </c>
      <c r="F220" s="881" t="s">
        <v>300</v>
      </c>
      <c r="G220" s="287" t="s">
        <v>159</v>
      </c>
      <c r="H220" s="287" t="s">
        <v>159</v>
      </c>
      <c r="I220" s="87" t="s">
        <v>27</v>
      </c>
      <c r="J220" s="239">
        <v>267000</v>
      </c>
      <c r="K220" s="288">
        <v>1</v>
      </c>
      <c r="L220" s="289">
        <f>=J220</f>
        <v>267000</v>
      </c>
      <c r="M220" s="290">
        <v>0.45</v>
      </c>
      <c r="N220" s="796">
        <f>=L220*M220</f>
        <v>120150</v>
      </c>
      <c r="O220" s="290" t="s"/>
      <c r="P220" s="290" t="s"/>
      <c r="Q220" s="290" t="s"/>
      <c r="R220" s="290" t="s"/>
      <c r="S220" s="290" t="s"/>
      <c r="T220" s="290" t="s"/>
      <c r="U220" s="269" t="s"/>
      <c r="V220" s="269" t="s"/>
      <c r="W220" s="269" t="s"/>
      <c r="X220" s="170" t="s"/>
      <c r="Y220" s="170" t="s"/>
      <c r="Z220" s="170" t="s"/>
    </row>
    <row r="221" spans="1:26" ht="27.75" customHeight="1">
      <c r="A221" s="87" t="s"/>
      <c r="B221" s="83" t="s"/>
      <c r="C221" s="282" t="s"/>
      <c r="D221" s="292" t="s">
        <v>22</v>
      </c>
      <c r="E221" s="293" t="s">
        <v>301</v>
      </c>
      <c r="F221" s="881" t="s">
        <v>302</v>
      </c>
      <c r="G221" s="287" t="s">
        <v>159</v>
      </c>
      <c r="H221" s="287" t="s">
        <v>159</v>
      </c>
      <c r="I221" s="87" t="s">
        <v>27</v>
      </c>
      <c r="J221" s="239">
        <v>312000</v>
      </c>
      <c r="K221" s="288">
        <v>1</v>
      </c>
      <c r="L221" s="289">
        <f>=J221</f>
        <v>312000</v>
      </c>
      <c r="M221" s="290">
        <v>0.45</v>
      </c>
      <c r="N221" s="796">
        <f>=L221*M221</f>
        <v>140400</v>
      </c>
      <c r="O221" s="290" t="s"/>
      <c r="P221" s="290" t="s"/>
      <c r="Q221" s="290" t="s"/>
      <c r="R221" s="290" t="s"/>
      <c r="S221" s="290" t="s"/>
      <c r="T221" s="290" t="s"/>
      <c r="U221" s="269" t="s"/>
      <c r="V221" s="269" t="s"/>
      <c r="W221" s="269" t="s"/>
      <c r="X221" s="170" t="s"/>
      <c r="Y221" s="170" t="s"/>
      <c r="Z221" s="170" t="s"/>
    </row>
    <row r="222" spans="1:26" ht="27.75" customHeight="1">
      <c r="A222" s="87" t="s"/>
      <c r="B222" s="83" t="s"/>
      <c r="C222" s="282" t="s"/>
      <c r="D222" s="292" t="s">
        <v>22</v>
      </c>
      <c r="E222" s="293" t="s">
        <v>303</v>
      </c>
      <c r="F222" s="881" t="s">
        <v>304</v>
      </c>
      <c r="G222" s="287" t="s">
        <v>159</v>
      </c>
      <c r="H222" s="287" t="s">
        <v>159</v>
      </c>
      <c r="I222" s="87" t="s">
        <v>27</v>
      </c>
      <c r="J222" s="239">
        <v>267000</v>
      </c>
      <c r="K222" s="288">
        <v>1</v>
      </c>
      <c r="L222" s="289">
        <f>=J222</f>
        <v>267000</v>
      </c>
      <c r="M222" s="290">
        <v>0.45</v>
      </c>
      <c r="N222" s="796">
        <f>=L222*M222</f>
        <v>120150</v>
      </c>
      <c r="O222" s="290" t="s"/>
      <c r="P222" s="290" t="s"/>
      <c r="Q222" s="290" t="s"/>
      <c r="R222" s="290" t="s"/>
      <c r="S222" s="290" t="s"/>
      <c r="T222" s="290" t="s"/>
      <c r="U222" s="269" t="s"/>
      <c r="V222" s="269" t="s"/>
      <c r="W222" s="269" t="s"/>
      <c r="X222" s="170" t="s"/>
      <c r="Y222" s="170" t="s"/>
      <c r="Z222" s="170" t="s"/>
    </row>
    <row r="223" spans="1:26" ht="27.75" customHeight="1">
      <c r="A223" s="87" t="s"/>
      <c r="B223" s="83" t="s"/>
      <c r="C223" s="282" t="s"/>
      <c r="D223" s="292" t="s">
        <v>22</v>
      </c>
      <c r="E223" s="293" t="s">
        <v>305</v>
      </c>
      <c r="F223" s="881" t="s">
        <v>306</v>
      </c>
      <c r="G223" s="287" t="s">
        <v>159</v>
      </c>
      <c r="H223" s="287" t="s">
        <v>159</v>
      </c>
      <c r="I223" s="87" t="s">
        <v>27</v>
      </c>
      <c r="J223" s="239">
        <v>312000</v>
      </c>
      <c r="K223" s="288">
        <v>1</v>
      </c>
      <c r="L223" s="289">
        <f>=J223</f>
        <v>312000</v>
      </c>
      <c r="M223" s="290">
        <v>0.45</v>
      </c>
      <c r="N223" s="796">
        <f>=L223*M223</f>
        <v>140400</v>
      </c>
      <c r="O223" s="290" t="s"/>
      <c r="P223" s="290" t="s"/>
      <c r="Q223" s="290" t="s"/>
      <c r="R223" s="290" t="s"/>
      <c r="S223" s="290" t="s"/>
      <c r="T223" s="290" t="s"/>
      <c r="U223" s="269" t="s"/>
      <c r="V223" s="269" t="s"/>
      <c r="W223" s="269" t="s"/>
      <c r="X223" s="170" t="s"/>
      <c r="Y223" s="170" t="s"/>
      <c r="Z223" s="170" t="s"/>
    </row>
    <row r="224" spans="1:26" ht="27.75" customHeight="1">
      <c r="A224" s="87" t="s"/>
      <c r="B224" s="83" t="s"/>
      <c r="C224" s="282" t="s"/>
      <c r="D224" s="292" t="s">
        <v>22</v>
      </c>
      <c r="E224" s="293" t="s">
        <v>307</v>
      </c>
      <c r="F224" s="881" t="s">
        <v>308</v>
      </c>
      <c r="G224" s="287" t="s">
        <v>159</v>
      </c>
      <c r="H224" s="287" t="s">
        <v>159</v>
      </c>
      <c r="I224" s="87" t="s">
        <v>27</v>
      </c>
      <c r="J224" s="239">
        <v>356000</v>
      </c>
      <c r="K224" s="288">
        <v>1</v>
      </c>
      <c r="L224" s="289">
        <f>=J224</f>
        <v>356000</v>
      </c>
      <c r="M224" s="290">
        <v>0.45</v>
      </c>
      <c r="N224" s="796">
        <f>=L224*M224</f>
        <v>160200</v>
      </c>
      <c r="O224" s="290" t="s"/>
      <c r="P224" s="290" t="s"/>
      <c r="Q224" s="290" t="s"/>
      <c r="R224" s="290" t="s"/>
      <c r="S224" s="290" t="s"/>
      <c r="T224" s="290" t="s"/>
      <c r="U224" s="269" t="s"/>
      <c r="V224" s="269" t="s"/>
      <c r="W224" s="269" t="s"/>
      <c r="X224" s="170" t="s"/>
      <c r="Y224" s="170" t="s"/>
      <c r="Z224" s="170" t="s"/>
    </row>
    <row r="225" spans="1:26" ht="27.75" customHeight="1">
      <c r="A225" s="87" t="s"/>
      <c r="B225" s="83" t="s"/>
      <c r="C225" s="282" t="s"/>
      <c r="D225" s="292" t="s">
        <v>22</v>
      </c>
      <c r="E225" s="293" t="s">
        <v>309</v>
      </c>
      <c r="F225" s="881" t="s">
        <v>310</v>
      </c>
      <c r="G225" s="287" t="s">
        <v>159</v>
      </c>
      <c r="H225" s="287" t="s">
        <v>159</v>
      </c>
      <c r="I225" s="87" t="s">
        <v>27</v>
      </c>
      <c r="J225" s="239">
        <v>223000</v>
      </c>
      <c r="K225" s="288">
        <v>1</v>
      </c>
      <c r="L225" s="289">
        <f>=J225</f>
        <v>223000</v>
      </c>
      <c r="M225" s="290">
        <v>0.45</v>
      </c>
      <c r="N225" s="796">
        <f>=L225*M225</f>
        <v>100350</v>
      </c>
      <c r="O225" s="290" t="s"/>
      <c r="P225" s="290" t="s"/>
      <c r="Q225" s="290" t="s"/>
      <c r="R225" s="290" t="s"/>
      <c r="S225" s="290" t="s"/>
      <c r="T225" s="290" t="s"/>
      <c r="U225" s="269" t="s"/>
      <c r="V225" s="269" t="s"/>
      <c r="W225" s="269" t="s"/>
      <c r="X225" s="170" t="s"/>
      <c r="Y225" s="170" t="s"/>
      <c r="Z225" s="170" t="s"/>
    </row>
    <row r="226" spans="1:26" ht="27.75" customHeight="1">
      <c r="A226" s="87" t="s"/>
      <c r="B226" s="83" t="s"/>
      <c r="C226" s="282" t="s"/>
      <c r="D226" s="292" t="s">
        <v>22</v>
      </c>
      <c r="E226" s="293" t="s">
        <v>311</v>
      </c>
      <c r="F226" s="881" t="s">
        <v>312</v>
      </c>
      <c r="G226" s="287" t="s">
        <v>159</v>
      </c>
      <c r="H226" s="287" t="s">
        <v>159</v>
      </c>
      <c r="I226" s="87" t="s">
        <v>27</v>
      </c>
      <c r="J226" s="239">
        <v>267000</v>
      </c>
      <c r="K226" s="288">
        <v>1</v>
      </c>
      <c r="L226" s="289">
        <f>=J226</f>
        <v>267000</v>
      </c>
      <c r="M226" s="290">
        <v>0.45</v>
      </c>
      <c r="N226" s="796">
        <f>=L226*M226</f>
        <v>120150</v>
      </c>
      <c r="O226" s="290" t="s"/>
      <c r="P226" s="290" t="s"/>
      <c r="Q226" s="290" t="s"/>
      <c r="R226" s="290" t="s"/>
      <c r="S226" s="290" t="s"/>
      <c r="T226" s="290" t="s"/>
      <c r="U226" s="269" t="s"/>
      <c r="V226" s="269" t="s"/>
      <c r="W226" s="269" t="s"/>
      <c r="X226" s="170" t="s"/>
      <c r="Y226" s="170" t="s"/>
      <c r="Z226" s="170" t="s"/>
    </row>
    <row r="227" spans="1:26" ht="27.75" customHeight="1">
      <c r="A227" s="87" t="s"/>
      <c r="B227" s="83" t="s"/>
      <c r="C227" s="282" t="s"/>
      <c r="D227" s="292" t="s">
        <v>22</v>
      </c>
      <c r="E227" s="293" t="s">
        <v>313</v>
      </c>
      <c r="F227" s="881" t="s">
        <v>314</v>
      </c>
      <c r="G227" s="287" t="s">
        <v>159</v>
      </c>
      <c r="H227" s="287" t="s">
        <v>159</v>
      </c>
      <c r="I227" s="87" t="s">
        <v>27</v>
      </c>
      <c r="J227" s="239">
        <v>312000</v>
      </c>
      <c r="K227" s="288">
        <v>1</v>
      </c>
      <c r="L227" s="289">
        <f>=J227</f>
        <v>312000</v>
      </c>
      <c r="M227" s="290">
        <v>0.45</v>
      </c>
      <c r="N227" s="796">
        <f>=L227*M227</f>
        <v>140400</v>
      </c>
      <c r="O227" s="290" t="s"/>
      <c r="P227" s="290" t="s"/>
      <c r="Q227" s="290" t="s"/>
      <c r="R227" s="290" t="s"/>
      <c r="S227" s="290" t="s"/>
      <c r="T227" s="290" t="s"/>
      <c r="U227" s="269" t="s"/>
      <c r="V227" s="269" t="s"/>
      <c r="W227" s="269" t="s"/>
      <c r="X227" s="170" t="s"/>
      <c r="Y227" s="170" t="s"/>
      <c r="Z227" s="170" t="s"/>
    </row>
    <row r="228" spans="1:26" ht="27.75" customHeight="1">
      <c r="A228" s="87" t="s"/>
      <c r="B228" s="83" t="s"/>
      <c r="C228" s="282" t="s"/>
      <c r="D228" s="292" t="s">
        <v>22</v>
      </c>
      <c r="E228" s="293" t="s">
        <v>315</v>
      </c>
      <c r="F228" s="881" t="s">
        <v>316</v>
      </c>
      <c r="G228" s="287" t="s">
        <v>159</v>
      </c>
      <c r="H228" s="287" t="s">
        <v>159</v>
      </c>
      <c r="I228" s="87" t="s">
        <v>27</v>
      </c>
      <c r="J228" s="239">
        <v>267000</v>
      </c>
      <c r="K228" s="288">
        <v>1</v>
      </c>
      <c r="L228" s="289">
        <f>=J228</f>
        <v>267000</v>
      </c>
      <c r="M228" s="290">
        <v>0.45</v>
      </c>
      <c r="N228" s="796">
        <f>=L228*M228</f>
        <v>120150</v>
      </c>
      <c r="O228" s="290" t="s"/>
      <c r="P228" s="290" t="s"/>
      <c r="Q228" s="290" t="s"/>
      <c r="R228" s="290" t="s"/>
      <c r="S228" s="290" t="s"/>
      <c r="T228" s="290" t="s"/>
      <c r="U228" s="269" t="s"/>
      <c r="V228" s="269" t="s"/>
      <c r="W228" s="269" t="s"/>
      <c r="X228" s="170" t="s"/>
      <c r="Y228" s="170" t="s"/>
      <c r="Z228" s="170" t="s"/>
    </row>
    <row r="229" spans="1:26" ht="27.75" customHeight="1">
      <c r="A229" s="87" t="s"/>
      <c r="B229" s="83" t="s"/>
      <c r="C229" s="282" t="s"/>
      <c r="D229" s="292" t="s">
        <v>22</v>
      </c>
      <c r="E229" s="293" t="s">
        <v>317</v>
      </c>
      <c r="F229" s="881" t="s">
        <v>318</v>
      </c>
      <c r="G229" s="287" t="s">
        <v>159</v>
      </c>
      <c r="H229" s="287" t="s">
        <v>159</v>
      </c>
      <c r="I229" s="87" t="s">
        <v>27</v>
      </c>
      <c r="J229" s="239">
        <v>312000</v>
      </c>
      <c r="K229" s="288">
        <v>1</v>
      </c>
      <c r="L229" s="289">
        <f>=J229</f>
        <v>312000</v>
      </c>
      <c r="M229" s="290">
        <v>0.45</v>
      </c>
      <c r="N229" s="796">
        <f>=L229*M229</f>
        <v>140400</v>
      </c>
      <c r="O229" s="290" t="s"/>
      <c r="P229" s="290" t="s"/>
      <c r="Q229" s="290" t="s"/>
      <c r="R229" s="290" t="s"/>
      <c r="S229" s="290" t="s"/>
      <c r="T229" s="290" t="s"/>
      <c r="U229" s="269" t="s"/>
      <c r="V229" s="269" t="s"/>
      <c r="W229" s="269" t="s"/>
      <c r="X229" s="170" t="s"/>
      <c r="Y229" s="170" t="s"/>
      <c r="Z229" s="170" t="s"/>
    </row>
    <row r="230" spans="1:26" ht="27.75" customHeight="1">
      <c r="A230" s="87" t="s"/>
      <c r="B230" s="83" t="s"/>
      <c r="C230" s="282" t="s"/>
      <c r="D230" s="292" t="s">
        <v>22</v>
      </c>
      <c r="E230" s="293" t="s">
        <v>319</v>
      </c>
      <c r="F230" s="881" t="s">
        <v>320</v>
      </c>
      <c r="G230" s="287" t="s">
        <v>159</v>
      </c>
      <c r="H230" s="287" t="s">
        <v>159</v>
      </c>
      <c r="I230" s="87" t="s">
        <v>27</v>
      </c>
      <c r="J230" s="239">
        <v>356000</v>
      </c>
      <c r="K230" s="288">
        <v>1</v>
      </c>
      <c r="L230" s="289">
        <f>=J230</f>
        <v>356000</v>
      </c>
      <c r="M230" s="290">
        <v>0.45</v>
      </c>
      <c r="N230" s="796">
        <f>=L230*M230</f>
        <v>160200</v>
      </c>
      <c r="O230" s="290" t="s"/>
      <c r="P230" s="290" t="s"/>
      <c r="Q230" s="290" t="s"/>
      <c r="R230" s="290" t="s"/>
      <c r="S230" s="290" t="s"/>
      <c r="T230" s="290" t="s"/>
      <c r="U230" s="269" t="s"/>
      <c r="V230" s="269" t="s"/>
      <c r="W230" s="269" t="s"/>
      <c r="X230" s="170" t="s"/>
      <c r="Y230" s="170" t="s"/>
      <c r="Z230" s="170" t="s"/>
    </row>
    <row r="231" spans="1:26" ht="27.75" customHeight="1">
      <c r="A231" s="87" t="s"/>
      <c r="B231" s="83" t="s"/>
      <c r="C231" s="282" t="s"/>
      <c r="D231" s="292" t="s">
        <v>22</v>
      </c>
      <c r="E231" s="293" t="s">
        <v>321</v>
      </c>
      <c r="F231" s="881" t="s">
        <v>322</v>
      </c>
      <c r="G231" s="287" t="s">
        <v>159</v>
      </c>
      <c r="H231" s="287" t="s">
        <v>159</v>
      </c>
      <c r="I231" s="87" t="s">
        <v>27</v>
      </c>
      <c r="J231" s="239">
        <v>312000</v>
      </c>
      <c r="K231" s="288">
        <v>1</v>
      </c>
      <c r="L231" s="289">
        <f>=J231</f>
        <v>312000</v>
      </c>
      <c r="M231" s="290">
        <v>0.45</v>
      </c>
      <c r="N231" s="796">
        <f>=L231*M231</f>
        <v>140400</v>
      </c>
      <c r="O231" s="290" t="s"/>
      <c r="P231" s="290" t="s"/>
      <c r="Q231" s="290" t="s"/>
      <c r="R231" s="290" t="s"/>
      <c r="S231" s="290" t="s"/>
      <c r="T231" s="290" t="s"/>
      <c r="U231" s="269" t="s"/>
      <c r="V231" s="269" t="s"/>
      <c r="W231" s="269" t="s"/>
      <c r="X231" s="170" t="s"/>
      <c r="Y231" s="170" t="s"/>
      <c r="Z231" s="170" t="s"/>
    </row>
    <row r="232" spans="1:26" ht="27.75" customHeight="1">
      <c r="A232" s="87" t="s"/>
      <c r="B232" s="83" t="s"/>
      <c r="C232" s="282" t="s"/>
      <c r="D232" s="292" t="s">
        <v>22</v>
      </c>
      <c r="E232" s="293" t="s">
        <v>323</v>
      </c>
      <c r="F232" s="881" t="s">
        <v>324</v>
      </c>
      <c r="G232" s="287" t="s">
        <v>159</v>
      </c>
      <c r="H232" s="287" t="s">
        <v>159</v>
      </c>
      <c r="I232" s="87" t="s">
        <v>27</v>
      </c>
      <c r="J232" s="239">
        <v>356000</v>
      </c>
      <c r="K232" s="288">
        <v>1</v>
      </c>
      <c r="L232" s="289">
        <f>=J232</f>
        <v>356000</v>
      </c>
      <c r="M232" s="290">
        <v>0.45</v>
      </c>
      <c r="N232" s="796">
        <f>=L232*M232</f>
        <v>160200</v>
      </c>
      <c r="O232" s="290" t="s"/>
      <c r="P232" s="290" t="s"/>
      <c r="Q232" s="290" t="s"/>
      <c r="R232" s="290" t="s"/>
      <c r="S232" s="290" t="s"/>
      <c r="T232" s="290" t="s"/>
      <c r="U232" s="269" t="s"/>
      <c r="V232" s="269" t="s"/>
      <c r="W232" s="269" t="s"/>
      <c r="X232" s="170" t="s"/>
      <c r="Y232" s="170" t="s"/>
      <c r="Z232" s="170" t="s"/>
    </row>
    <row r="233" spans="1:26" ht="27.75" customHeight="1">
      <c r="A233" s="87" t="s"/>
      <c r="B233" s="83" t="s"/>
      <c r="C233" s="282" t="s"/>
      <c r="D233" s="292" t="s">
        <v>22</v>
      </c>
      <c r="E233" s="293" t="s">
        <v>325</v>
      </c>
      <c r="F233" s="881" t="s">
        <v>326</v>
      </c>
      <c r="G233" s="287" t="s">
        <v>159</v>
      </c>
      <c r="H233" s="287" t="s">
        <v>159</v>
      </c>
      <c r="I233" s="87" t="s">
        <v>27</v>
      </c>
      <c r="J233" s="239">
        <v>400000</v>
      </c>
      <c r="K233" s="288">
        <v>1</v>
      </c>
      <c r="L233" s="289">
        <f>=J233</f>
        <v>400000</v>
      </c>
      <c r="M233" s="290">
        <v>0.45</v>
      </c>
      <c r="N233" s="796">
        <f>=L233*M233</f>
        <v>180000</v>
      </c>
      <c r="O233" s="290" t="s"/>
      <c r="P233" s="290" t="s"/>
      <c r="Q233" s="290" t="s"/>
      <c r="R233" s="290" t="s"/>
      <c r="S233" s="290" t="s"/>
      <c r="T233" s="290" t="s"/>
      <c r="U233" s="269" t="s"/>
      <c r="V233" s="269" t="s"/>
      <c r="W233" s="269" t="s"/>
      <c r="X233" s="170" t="s"/>
      <c r="Y233" s="170" t="s"/>
      <c r="Z233" s="170" t="s"/>
    </row>
    <row r="234" spans="1:26" ht="27.75" customHeight="1">
      <c r="A234" s="87" t="s"/>
      <c r="B234" s="83" t="s"/>
      <c r="C234" s="282" t="s"/>
      <c r="D234" s="292" t="s">
        <v>22</v>
      </c>
      <c r="E234" s="293" t="s">
        <v>327</v>
      </c>
      <c r="F234" s="881" t="s">
        <v>328</v>
      </c>
      <c r="G234" s="287" t="s">
        <v>159</v>
      </c>
      <c r="H234" s="296" t="s">
        <v>213</v>
      </c>
      <c r="I234" s="87" t="s">
        <v>27</v>
      </c>
      <c r="J234" s="239">
        <v>3400</v>
      </c>
      <c r="K234" s="288">
        <v>1</v>
      </c>
      <c r="L234" s="289">
        <f>=J234</f>
        <v>3400</v>
      </c>
      <c r="M234" s="290">
        <v>0.45</v>
      </c>
      <c r="N234" s="796">
        <f>=L234*M234</f>
        <v>1530</v>
      </c>
      <c r="O234" s="290" t="s"/>
      <c r="P234" s="290" t="s"/>
      <c r="Q234" s="290" t="s"/>
      <c r="R234" s="290" t="s"/>
      <c r="S234" s="290" t="s"/>
      <c r="T234" s="290" t="s"/>
      <c r="U234" s="269" t="s"/>
      <c r="V234" s="269" t="s"/>
      <c r="W234" s="269" t="s"/>
      <c r="X234" s="170" t="s"/>
      <c r="Y234" s="170" t="s"/>
      <c r="Z234" s="170" t="s"/>
    </row>
    <row r="235" spans="1:26" ht="44.25" customHeight="1">
      <c r="A235" s="87" t="s"/>
      <c r="B235" s="35" t="s"/>
      <c r="C235" s="272" t="s">
        <v>329</v>
      </c>
      <c r="D235" s="292" t="s">
        <v>22</v>
      </c>
      <c r="E235" s="285" t="s">
        <v>330</v>
      </c>
      <c r="F235" s="880" t="s">
        <v>331</v>
      </c>
      <c r="G235" s="287" t="s">
        <v>159</v>
      </c>
      <c r="H235" s="287" t="s">
        <v>159</v>
      </c>
      <c r="I235" s="87" t="s">
        <v>27</v>
      </c>
      <c r="J235" s="239">
        <v>334000</v>
      </c>
      <c r="K235" s="288">
        <v>1</v>
      </c>
      <c r="L235" s="289">
        <f>=J235</f>
        <v>334000</v>
      </c>
      <c r="M235" s="290">
        <v>0.45</v>
      </c>
      <c r="N235" s="796">
        <f>=L235*M235</f>
        <v>150300</v>
      </c>
      <c r="O235" s="290" t="s"/>
      <c r="P235" s="290" t="s"/>
      <c r="Q235" s="290" t="s"/>
      <c r="R235" s="290" t="s"/>
      <c r="S235" s="290" t="s"/>
      <c r="T235" s="290" t="s"/>
      <c r="U235" s="269" t="s"/>
      <c r="V235" s="269" t="s"/>
      <c r="W235" s="269" t="s"/>
      <c r="X235" s="170" t="s"/>
      <c r="Y235" s="170" t="s"/>
      <c r="Z235" s="170" t="s"/>
    </row>
    <row r="236" spans="1:26" ht="55.5" customHeight="1">
      <c r="A236" s="297">
        <v>7</v>
      </c>
      <c r="B236" s="298" t="s">
        <v>332</v>
      </c>
      <c r="C236" s="299" t="s">
        <v>333</v>
      </c>
      <c r="D236" s="15" t="s">
        <v>71</v>
      </c>
      <c r="E236" s="15" t="s">
        <v>900</v>
      </c>
      <c r="F236" s="63" t="s">
        <v>334</v>
      </c>
      <c r="G236" s="16" t="s">
        <v>335</v>
      </c>
      <c r="H236" s="15" t="s">
        <v>336</v>
      </c>
      <c r="I236" s="15" t="s">
        <v>27</v>
      </c>
      <c r="J236" s="300">
        <v>0.237</v>
      </c>
      <c r="K236" s="21">
        <v>1</v>
      </c>
      <c r="L236" s="300">
        <f>=J236*K236</f>
        <v>0.237</v>
      </c>
      <c r="M236" s="19">
        <v>0.55</v>
      </c>
      <c r="N236" s="797">
        <f>=L236*M236</f>
        <v>0.13035</v>
      </c>
      <c r="O236" s="15" t="s"/>
      <c r="P236" s="17" t="s"/>
      <c r="Q236" s="15" t="s"/>
      <c r="R236" s="17" t="s"/>
      <c r="S236" s="15" t="s"/>
      <c r="T236" s="17" t="s"/>
      <c r="U236" s="58" t="s"/>
      <c r="V236" s="58" t="s"/>
      <c r="W236" s="58" t="s"/>
      <c r="X236" s="170" t="s"/>
      <c r="Y236" s="170" t="s"/>
      <c r="Z236" s="170" t="s"/>
    </row>
    <row r="237" spans="1:26" ht="15" customHeight="1">
      <c r="A237" s="83" t="s"/>
      <c r="B237" s="83" t="s"/>
      <c r="C237" s="83" t="s"/>
      <c r="D237" s="15" t="s">
        <v>71</v>
      </c>
      <c r="E237" s="59" t="s"/>
      <c r="F237" s="63" t="s">
        <v>337</v>
      </c>
      <c r="G237" s="16" t="s">
        <v>335</v>
      </c>
      <c r="H237" s="15" t="s">
        <v>336</v>
      </c>
      <c r="I237" s="15" t="s">
        <v>27</v>
      </c>
      <c r="J237" s="300">
        <v>0.014</v>
      </c>
      <c r="K237" s="21">
        <v>1</v>
      </c>
      <c r="L237" s="300">
        <f>=J237*K237</f>
        <v>0.014</v>
      </c>
      <c r="M237" s="19">
        <v>0.55</v>
      </c>
      <c r="N237" s="798">
        <f>=L237*M237</f>
        <v>0.0077</v>
      </c>
      <c r="O237" s="15" t="s"/>
      <c r="P237" s="17" t="s"/>
      <c r="Q237" s="15" t="s"/>
      <c r="R237" s="17" t="s"/>
      <c r="S237" s="15" t="s"/>
      <c r="T237" s="17" t="s"/>
      <c r="U237" s="58" t="s"/>
      <c r="V237" s="58" t="s"/>
      <c r="W237" s="58" t="s"/>
      <c r="X237" s="170" t="s"/>
      <c r="Y237" s="170" t="s"/>
      <c r="Z237" s="170" t="s"/>
    </row>
    <row r="238" spans="1:26" ht="15" customHeight="1">
      <c r="A238" s="83" t="s"/>
      <c r="B238" s="83" t="s"/>
      <c r="C238" s="83" t="s"/>
      <c r="D238" s="15" t="s">
        <v>71</v>
      </c>
      <c r="E238" s="303" t="s"/>
      <c r="F238" s="882" t="s">
        <v>338</v>
      </c>
      <c r="G238" s="299" t="s">
        <v>335</v>
      </c>
      <c r="H238" s="297" t="s">
        <v>339</v>
      </c>
      <c r="I238" s="297" t="s">
        <v>27</v>
      </c>
      <c r="J238" s="304">
        <v>0.6</v>
      </c>
      <c r="K238" s="305">
        <v>1</v>
      </c>
      <c r="L238" s="17">
        <f>=J238*K238</f>
        <v>0.6</v>
      </c>
      <c r="M238" s="19">
        <v>0.55</v>
      </c>
      <c r="N238" s="799">
        <f>=L238*M238</f>
        <v>0.33</v>
      </c>
      <c r="O238" s="15" t="s"/>
      <c r="P238" s="17" t="s"/>
      <c r="Q238" s="15" t="s"/>
      <c r="R238" s="17" t="s"/>
      <c r="S238" s="15" t="s"/>
      <c r="T238" s="17" t="s"/>
      <c r="U238" s="58" t="s"/>
      <c r="V238" s="58" t="s"/>
      <c r="W238" s="58" t="s"/>
      <c r="X238" s="170" t="s"/>
      <c r="Y238" s="170" t="s"/>
      <c r="Z238" s="170" t="s"/>
    </row>
    <row r="239" spans="1:26" ht="15" customHeight="1">
      <c r="A239" s="83" t="s"/>
      <c r="B239" s="83" t="s"/>
      <c r="C239" s="83" t="s"/>
      <c r="D239" s="307" t="s">
        <v>71</v>
      </c>
      <c r="E239" s="15" t="s">
        <v>340</v>
      </c>
      <c r="F239" s="56" t="s">
        <v>341</v>
      </c>
      <c r="G239" s="15" t="s">
        <v>46</v>
      </c>
      <c r="H239" s="15" t="s">
        <v>66</v>
      </c>
      <c r="I239" s="15" t="s">
        <v>27</v>
      </c>
      <c r="J239" s="17">
        <v>3099</v>
      </c>
      <c r="K239" s="51">
        <v>1</v>
      </c>
      <c r="L239" s="308">
        <f>=J239*K239</f>
        <v>3099</v>
      </c>
      <c r="M239" s="52">
        <v>0.55</v>
      </c>
      <c r="N239" s="800">
        <f>=L239*M239</f>
        <v>1704.45</v>
      </c>
      <c r="O239" s="52">
        <v>0.85</v>
      </c>
      <c r="P239" s="24">
        <v>17385.39</v>
      </c>
      <c r="Q239" s="52">
        <v>0.85</v>
      </c>
      <c r="R239" s="24">
        <v>34770.78</v>
      </c>
      <c r="S239" s="52">
        <v>0.85</v>
      </c>
      <c r="T239" s="24">
        <v>52156.17</v>
      </c>
      <c r="U239" s="58" t="s"/>
      <c r="V239" s="58" t="s"/>
      <c r="W239" s="58" t="s"/>
      <c r="X239" s="170" t="s"/>
      <c r="Y239" s="170" t="s"/>
      <c r="Z239" s="170" t="s"/>
    </row>
    <row r="240" spans="1:26" ht="15" customHeight="1">
      <c r="A240" s="83" t="s"/>
      <c r="B240" s="83" t="s"/>
      <c r="C240" s="83" t="s"/>
      <c r="D240" s="307" t="s">
        <v>71</v>
      </c>
      <c r="E240" s="170" t="s"/>
      <c r="F240" s="56" t="s">
        <v>342</v>
      </c>
      <c r="G240" s="15" t="s">
        <v>46</v>
      </c>
      <c r="H240" s="15" t="s">
        <v>66</v>
      </c>
      <c r="I240" s="15" t="s">
        <v>27</v>
      </c>
      <c r="J240" s="17">
        <v>9699</v>
      </c>
      <c r="K240" s="51">
        <v>1</v>
      </c>
      <c r="L240" s="308">
        <f>=J240*K240</f>
        <v>9699</v>
      </c>
      <c r="M240" s="52">
        <v>0.55</v>
      </c>
      <c r="N240" s="799">
        <f>=L240*M240</f>
        <v>5334.45</v>
      </c>
      <c r="O240" s="52">
        <v>0.85</v>
      </c>
      <c r="P240" s="24">
        <v>54411.39</v>
      </c>
      <c r="Q240" s="52">
        <v>0.85</v>
      </c>
      <c r="R240" s="24">
        <v>108822.78</v>
      </c>
      <c r="S240" s="52">
        <v>0.85</v>
      </c>
      <c r="T240" s="24">
        <v>163234.17</v>
      </c>
      <c r="U240" s="58" t="s"/>
      <c r="V240" s="58" t="s"/>
      <c r="W240" s="58" t="s"/>
      <c r="X240" s="170" t="s"/>
      <c r="Y240" s="170" t="s"/>
      <c r="Z240" s="170" t="s"/>
    </row>
    <row r="241" spans="1:26" ht="15" customHeight="1">
      <c r="A241" s="83" t="s"/>
      <c r="B241" s="83" t="s"/>
      <c r="C241" s="83" t="s"/>
      <c r="D241" s="307" t="s">
        <v>71</v>
      </c>
      <c r="E241" s="170" t="s"/>
      <c r="F241" s="56" t="s">
        <v>343</v>
      </c>
      <c r="G241" s="15" t="s">
        <v>46</v>
      </c>
      <c r="H241" s="42" t="s">
        <v>66</v>
      </c>
      <c r="I241" s="15" t="s">
        <v>27</v>
      </c>
      <c r="J241" s="17">
        <v>600</v>
      </c>
      <c r="K241" s="51">
        <v>1</v>
      </c>
      <c r="L241" s="308">
        <f>=J241*K241</f>
        <v>600</v>
      </c>
      <c r="M241" s="52">
        <v>0.55</v>
      </c>
      <c r="N241" s="799">
        <f>=L241*M241</f>
        <v>330</v>
      </c>
      <c r="O241" s="52">
        <v>0.85</v>
      </c>
      <c r="P241" s="24">
        <f>=L241*12*O241*M241</f>
        <v>3366</v>
      </c>
      <c r="Q241" s="52">
        <v>0.85</v>
      </c>
      <c r="R241" s="24">
        <f>=L241*24*Q241*M241</f>
        <v>6732</v>
      </c>
      <c r="S241" s="52">
        <v>0.85</v>
      </c>
      <c r="T241" s="24">
        <f>=L241*36*S241*M241</f>
        <v>10098</v>
      </c>
      <c r="U241" s="58" t="s"/>
      <c r="V241" s="58" t="s"/>
      <c r="W241" s="58" t="s"/>
      <c r="X241" s="170" t="s"/>
      <c r="Y241" s="170" t="s"/>
      <c r="Z241" s="170" t="s"/>
    </row>
    <row r="242" spans="1:26" ht="15" customHeight="1">
      <c r="A242" s="83" t="s"/>
      <c r="B242" s="83" t="s"/>
      <c r="C242" s="83" t="s"/>
      <c r="D242" s="307" t="s">
        <v>71</v>
      </c>
      <c r="E242" s="170" t="s"/>
      <c r="F242" s="56" t="s">
        <v>344</v>
      </c>
      <c r="G242" s="15" t="s">
        <v>46</v>
      </c>
      <c r="H242" s="42" t="s">
        <v>72</v>
      </c>
      <c r="I242" s="15" t="s">
        <v>27</v>
      </c>
      <c r="J242" s="17">
        <v>600</v>
      </c>
      <c r="K242" s="51">
        <v>1</v>
      </c>
      <c r="L242" s="308">
        <f>=J242*K242</f>
        <v>600</v>
      </c>
      <c r="M242" s="52">
        <v>0.55</v>
      </c>
      <c r="N242" s="799">
        <f>=L242*M242</f>
        <v>330</v>
      </c>
      <c r="O242" s="52">
        <v>0.85</v>
      </c>
      <c r="P242" s="24">
        <f>=L242*12*O242*M242</f>
        <v>3366</v>
      </c>
      <c r="Q242" s="52">
        <v>0.85</v>
      </c>
      <c r="R242" s="24">
        <f>=L242*24*Q242*M242</f>
        <v>6732</v>
      </c>
      <c r="S242" s="52">
        <v>0.85</v>
      </c>
      <c r="T242" s="24">
        <f>=L242*36*S242*M242</f>
        <v>10098</v>
      </c>
      <c r="U242" s="58" t="s"/>
      <c r="V242" s="58" t="s"/>
      <c r="W242" s="58" t="s"/>
      <c r="X242" s="170" t="s"/>
      <c r="Y242" s="170" t="s"/>
      <c r="Z242" s="170" t="s"/>
    </row>
    <row r="243" spans="1:26" ht="15" customHeight="1">
      <c r="A243" s="83" t="s"/>
      <c r="B243" s="83" t="s"/>
      <c r="C243" s="83" t="s"/>
      <c r="D243" s="307" t="s">
        <v>71</v>
      </c>
      <c r="E243" s="170" t="s"/>
      <c r="F243" s="56" t="s">
        <v>345</v>
      </c>
      <c r="G243" s="15" t="s">
        <v>46</v>
      </c>
      <c r="H243" s="42" t="s">
        <v>66</v>
      </c>
      <c r="I243" s="15" t="s">
        <v>27</v>
      </c>
      <c r="J243" s="17">
        <v>30</v>
      </c>
      <c r="K243" s="51">
        <v>1</v>
      </c>
      <c r="L243" s="308">
        <f>=J243*K243</f>
        <v>30</v>
      </c>
      <c r="M243" s="52">
        <v>0.55</v>
      </c>
      <c r="N243" s="799">
        <f>=L243*M243</f>
        <v>16.5</v>
      </c>
      <c r="O243" s="52">
        <v>0.85</v>
      </c>
      <c r="P243" s="24">
        <f>=L243*12*O243*M243</f>
        <v>168.3</v>
      </c>
      <c r="Q243" s="52">
        <v>0.85</v>
      </c>
      <c r="R243" s="24">
        <f>=L243*24*Q243*M243</f>
        <v>336.6</v>
      </c>
      <c r="S243" s="52">
        <v>0.85</v>
      </c>
      <c r="T243" s="24">
        <f>=L243*36*S243*M243</f>
        <v>504.9</v>
      </c>
      <c r="U243" s="58" t="s"/>
      <c r="V243" s="58" t="s"/>
      <c r="W243" s="58" t="s"/>
      <c r="X243" s="170" t="s"/>
      <c r="Y243" s="170" t="s"/>
      <c r="Z243" s="170" t="s"/>
    </row>
    <row r="244" spans="1:26" ht="15" customHeight="1">
      <c r="A244" s="83" t="s"/>
      <c r="B244" s="83" t="s"/>
      <c r="C244" s="83" t="s"/>
      <c r="D244" s="310" t="s">
        <v>71</v>
      </c>
      <c r="E244" s="311" t="s">
        <v>346</v>
      </c>
      <c r="F244" s="883" t="s">
        <v>346</v>
      </c>
      <c r="G244" s="311" t="s">
        <v>159</v>
      </c>
      <c r="H244" s="311" t="s">
        <v>213</v>
      </c>
      <c r="I244" s="311" t="s">
        <v>27</v>
      </c>
      <c r="J244" s="145">
        <v>10000</v>
      </c>
      <c r="K244" s="312">
        <v>1</v>
      </c>
      <c r="L244" s="313">
        <f>=J244*K244</f>
        <v>10000</v>
      </c>
      <c r="M244" s="148">
        <v>0.55</v>
      </c>
      <c r="N244" s="801">
        <f>=L244*M244</f>
        <v>5500</v>
      </c>
      <c r="O244" s="148" t="s"/>
      <c r="P244" s="149" t="s"/>
      <c r="Q244" s="148" t="s"/>
      <c r="R244" s="149" t="s"/>
      <c r="S244" s="148" t="s"/>
      <c r="T244" s="149" t="s"/>
      <c r="U244" s="124" t="s"/>
      <c r="V244" s="124" t="s"/>
      <c r="W244" s="124" t="s"/>
      <c r="X244" s="170" t="s"/>
      <c r="Y244" s="170" t="s"/>
      <c r="Z244" s="170" t="s"/>
    </row>
    <row r="245" spans="1:26" ht="15" customHeight="1">
      <c r="A245" s="83" t="s"/>
      <c r="B245" s="83" t="s"/>
      <c r="C245" s="83" t="s"/>
      <c r="D245" s="112" t="s">
        <v>71</v>
      </c>
      <c r="E245" s="315" t="s">
        <v>347</v>
      </c>
      <c r="F245" s="884" t="s">
        <v>348</v>
      </c>
      <c r="G245" s="317" t="s">
        <v>46</v>
      </c>
      <c r="H245" s="316" t="s">
        <v>66</v>
      </c>
      <c r="I245" s="317" t="s">
        <v>27</v>
      </c>
      <c r="J245" s="318">
        <v>2000</v>
      </c>
      <c r="K245" s="319">
        <v>1</v>
      </c>
      <c r="L245" s="320">
        <f>=J245*K245</f>
        <v>2000</v>
      </c>
      <c r="M245" s="321">
        <v>0.55</v>
      </c>
      <c r="N245" s="801">
        <f>=L245*M245</f>
        <v>1100</v>
      </c>
      <c r="O245" s="52">
        <v>0.85</v>
      </c>
      <c r="P245" s="149">
        <f>=L245*12*O245*M245</f>
        <v>11220</v>
      </c>
      <c r="Q245" s="52">
        <v>0.85</v>
      </c>
      <c r="R245" s="149">
        <f>=L245*24*Q245*M245</f>
        <v>22440</v>
      </c>
      <c r="S245" s="52">
        <v>0.85</v>
      </c>
      <c r="T245" s="149">
        <f>=L245*36*S245*M245</f>
        <v>33660</v>
      </c>
      <c r="U245" s="124" t="s"/>
      <c r="V245" s="124" t="s"/>
      <c r="W245" s="124" t="s"/>
      <c r="X245" s="170" t="s"/>
      <c r="Y245" s="170" t="s"/>
      <c r="Z245" s="170" t="s"/>
    </row>
    <row r="246" spans="1:26" ht="15" customHeight="1">
      <c r="A246" s="35" t="s"/>
      <c r="B246" s="35" t="s"/>
      <c r="C246" s="35" t="s"/>
      <c r="D246" s="112" t="s">
        <v>71</v>
      </c>
      <c r="E246" s="93" t="s"/>
      <c r="F246" s="884" t="s">
        <v>349</v>
      </c>
      <c r="G246" s="317" t="s">
        <v>46</v>
      </c>
      <c r="H246" s="316" t="s">
        <v>66</v>
      </c>
      <c r="I246" s="317" t="s">
        <v>27</v>
      </c>
      <c r="J246" s="318">
        <v>9500</v>
      </c>
      <c r="K246" s="319">
        <v>1</v>
      </c>
      <c r="L246" s="320">
        <f>=J246*K246</f>
        <v>9500</v>
      </c>
      <c r="M246" s="321">
        <v>0.55</v>
      </c>
      <c r="N246" s="801">
        <f>=L246*M246</f>
        <v>5225</v>
      </c>
      <c r="O246" s="148">
        <v>0.85</v>
      </c>
      <c r="P246" s="149">
        <f>=L246*12*O246*M246</f>
        <v>53295</v>
      </c>
      <c r="Q246" s="148">
        <v>0.85</v>
      </c>
      <c r="R246" s="149">
        <f>=L246*24*Q246*M246</f>
        <v>106590</v>
      </c>
      <c r="S246" s="148">
        <v>0.85</v>
      </c>
      <c r="T246" s="149">
        <f>=L246*36*S246*M246</f>
        <v>159885</v>
      </c>
      <c r="U246" s="124" t="s"/>
      <c r="V246" s="124" t="s"/>
      <c r="W246" s="124" t="s"/>
      <c r="X246" s="170" t="s"/>
      <c r="Y246" s="170" t="s"/>
      <c r="Z246" s="170" t="s"/>
    </row>
    <row r="247" spans="1:26" ht="27.75" customHeight="1">
      <c r="A247" s="15">
        <v>8</v>
      </c>
      <c r="B247" s="322" t="s">
        <v>350</v>
      </c>
      <c r="C247" s="323" t="s">
        <v>351</v>
      </c>
      <c r="D247" s="16" t="s">
        <v>94</v>
      </c>
      <c r="E247" s="324" t="s">
        <v>901</v>
      </c>
      <c r="F247" s="94" t="s">
        <v>352</v>
      </c>
      <c r="G247" s="16" t="s">
        <v>46</v>
      </c>
      <c r="H247" s="16" t="s">
        <v>72</v>
      </c>
      <c r="I247" s="15" t="s">
        <v>27</v>
      </c>
      <c r="J247" s="17">
        <v>1600</v>
      </c>
      <c r="K247" s="21">
        <v>1</v>
      </c>
      <c r="L247" s="17">
        <v>1600</v>
      </c>
      <c r="M247" s="19">
        <v>0.45</v>
      </c>
      <c r="N247" s="779">
        <v>720</v>
      </c>
      <c r="O247" s="19">
        <v>0.85</v>
      </c>
      <c r="P247" s="17">
        <f>=J247*0.85*12*0.45</f>
        <v>7344</v>
      </c>
      <c r="Q247" s="19">
        <v>0.75</v>
      </c>
      <c r="R247" s="17">
        <f>=J247*0.75*24*0.45</f>
        <v>12960</v>
      </c>
      <c r="S247" s="19">
        <v>0.65</v>
      </c>
      <c r="T247" s="17">
        <f>=L247*0.45*36*0.65</f>
        <v>16848</v>
      </c>
      <c r="U247" s="58" t="s"/>
      <c r="V247" s="58" t="s"/>
      <c r="W247" s="58" t="s"/>
      <c r="X247" s="170" t="s"/>
      <c r="Y247" s="170" t="s"/>
      <c r="Z247" s="170" t="s"/>
    </row>
    <row r="248" spans="1:26" ht="16.5">
      <c r="A248" s="59" t="s"/>
      <c r="B248" s="59" t="s"/>
      <c r="C248" s="59" t="s"/>
      <c r="D248" s="59" t="s"/>
      <c r="E248" s="20" t="s"/>
      <c r="F248" s="94" t="s">
        <v>353</v>
      </c>
      <c r="G248" s="16" t="s">
        <v>46</v>
      </c>
      <c r="H248" s="16" t="s">
        <v>72</v>
      </c>
      <c r="I248" s="15" t="s">
        <v>27</v>
      </c>
      <c r="J248" s="17">
        <v>1750</v>
      </c>
      <c r="K248" s="21">
        <v>1</v>
      </c>
      <c r="L248" s="17">
        <v>1750</v>
      </c>
      <c r="M248" s="19">
        <v>0.45</v>
      </c>
      <c r="N248" s="779">
        <v>787.5</v>
      </c>
      <c r="O248" s="19">
        <v>0.85</v>
      </c>
      <c r="P248" s="17">
        <f>=J248*0.85*12*0.45</f>
        <v>8032.5</v>
      </c>
      <c r="Q248" s="19">
        <v>0.75</v>
      </c>
      <c r="R248" s="17">
        <f>=J248*0.75*24*0.45</f>
        <v>14175</v>
      </c>
      <c r="S248" s="19">
        <v>0.65</v>
      </c>
      <c r="T248" s="17">
        <f>=L248*0.45*36*0.65</f>
        <v>18427.5</v>
      </c>
      <c r="U248" s="58" t="s"/>
      <c r="V248" s="58" t="s"/>
      <c r="W248" s="58" t="s"/>
      <c r="X248" s="170" t="s"/>
      <c r="Y248" s="170" t="s"/>
      <c r="Z248" s="170" t="s"/>
    </row>
    <row r="249" spans="1:26" ht="16.5">
      <c r="A249" s="59" t="s"/>
      <c r="B249" s="59" t="s"/>
      <c r="C249" s="59" t="s"/>
      <c r="D249" s="59" t="s"/>
      <c r="E249" s="20" t="s"/>
      <c r="F249" s="94" t="s">
        <v>354</v>
      </c>
      <c r="G249" s="16" t="s">
        <v>46</v>
      </c>
      <c r="H249" s="16" t="s">
        <v>72</v>
      </c>
      <c r="I249" s="15" t="s">
        <v>27</v>
      </c>
      <c r="J249" s="17">
        <v>2000</v>
      </c>
      <c r="K249" s="21">
        <v>1</v>
      </c>
      <c r="L249" s="17">
        <v>2000</v>
      </c>
      <c r="M249" s="19">
        <v>0.45</v>
      </c>
      <c r="N249" s="779">
        <v>900</v>
      </c>
      <c r="O249" s="19">
        <v>0.85</v>
      </c>
      <c r="P249" s="17">
        <f>=J249*0.85*12*0.45</f>
        <v>9180</v>
      </c>
      <c r="Q249" s="19">
        <v>0.75</v>
      </c>
      <c r="R249" s="17">
        <f>=J249*0.75*24*0.45</f>
        <v>16200</v>
      </c>
      <c r="S249" s="19">
        <v>0.65</v>
      </c>
      <c r="T249" s="17">
        <f>=L249*0.45*36*0.65</f>
        <v>21060</v>
      </c>
      <c r="U249" s="58" t="s"/>
      <c r="V249" s="58" t="s"/>
      <c r="W249" s="58" t="s"/>
      <c r="X249" s="170" t="s"/>
      <c r="Y249" s="170" t="s"/>
      <c r="Z249" s="170" t="s"/>
    </row>
    <row r="250" spans="1:26" ht="16.5">
      <c r="A250" s="59" t="s"/>
      <c r="B250" s="59" t="s"/>
      <c r="C250" s="59" t="s"/>
      <c r="D250" s="59" t="s"/>
      <c r="E250" s="20" t="s"/>
      <c r="F250" s="94" t="s">
        <v>355</v>
      </c>
      <c r="G250" s="16" t="s">
        <v>46</v>
      </c>
      <c r="H250" s="16" t="s">
        <v>72</v>
      </c>
      <c r="I250" s="15" t="s">
        <v>27</v>
      </c>
      <c r="J250" s="17">
        <v>3400</v>
      </c>
      <c r="K250" s="21">
        <v>1</v>
      </c>
      <c r="L250" s="17">
        <v>3400</v>
      </c>
      <c r="M250" s="19">
        <v>0.45</v>
      </c>
      <c r="N250" s="779">
        <v>1530</v>
      </c>
      <c r="O250" s="19">
        <v>0.85</v>
      </c>
      <c r="P250" s="17">
        <f>=J250*0.85*12*0.45</f>
        <v>15606</v>
      </c>
      <c r="Q250" s="19">
        <v>0.75</v>
      </c>
      <c r="R250" s="17">
        <f>=J250*0.75*24*0.45</f>
        <v>27540</v>
      </c>
      <c r="S250" s="19">
        <v>0.65</v>
      </c>
      <c r="T250" s="17">
        <f>=L250*0.45*36*0.65</f>
        <v>35802</v>
      </c>
      <c r="U250" s="58" t="s"/>
      <c r="V250" s="58" t="s"/>
      <c r="W250" s="58" t="s"/>
      <c r="X250" s="170" t="s"/>
      <c r="Y250" s="170" t="s"/>
      <c r="Z250" s="170" t="s"/>
    </row>
    <row r="251" spans="1:26" ht="16.5">
      <c r="A251" s="59" t="s"/>
      <c r="B251" s="59" t="s"/>
      <c r="C251" s="59" t="s"/>
      <c r="D251" s="59" t="s"/>
      <c r="E251" s="20" t="s"/>
      <c r="F251" s="94" t="s">
        <v>356</v>
      </c>
      <c r="G251" s="16" t="s">
        <v>46</v>
      </c>
      <c r="H251" s="16" t="s">
        <v>72</v>
      </c>
      <c r="I251" s="15" t="s">
        <v>27</v>
      </c>
      <c r="J251" s="17">
        <v>4600</v>
      </c>
      <c r="K251" s="21">
        <v>1</v>
      </c>
      <c r="L251" s="17">
        <v>4600</v>
      </c>
      <c r="M251" s="19">
        <v>0.45</v>
      </c>
      <c r="N251" s="779">
        <v>2070</v>
      </c>
      <c r="O251" s="19">
        <v>0.85</v>
      </c>
      <c r="P251" s="17">
        <f>=J251*0.85*12*0.45</f>
        <v>21114</v>
      </c>
      <c r="Q251" s="19">
        <v>0.75</v>
      </c>
      <c r="R251" s="17">
        <f>=J251*0.75*24*0.45</f>
        <v>37260</v>
      </c>
      <c r="S251" s="19">
        <v>0.65</v>
      </c>
      <c r="T251" s="17">
        <f>=L251*0.45*36*0.65</f>
        <v>48438</v>
      </c>
      <c r="U251" s="58" t="s"/>
      <c r="V251" s="58" t="s"/>
      <c r="W251" s="58" t="s"/>
      <c r="X251" s="170" t="s"/>
      <c r="Y251" s="170" t="s"/>
      <c r="Z251" s="170" t="s"/>
    </row>
    <row r="252" spans="1:26" ht="16.5">
      <c r="A252" s="15" t="s"/>
      <c r="B252" s="322" t="s"/>
      <c r="C252" s="323" t="s"/>
      <c r="D252" s="16" t="s"/>
      <c r="E252" s="20" t="s"/>
      <c r="F252" s="94" t="s">
        <v>357</v>
      </c>
      <c r="G252" s="16" t="s">
        <v>46</v>
      </c>
      <c r="H252" s="16" t="s">
        <v>72</v>
      </c>
      <c r="I252" s="15" t="s">
        <v>27</v>
      </c>
      <c r="J252" s="17">
        <v>6100</v>
      </c>
      <c r="K252" s="21">
        <v>1</v>
      </c>
      <c r="L252" s="24">
        <v>6100</v>
      </c>
      <c r="M252" s="19">
        <v>0.45</v>
      </c>
      <c r="N252" s="779">
        <f>=J252*0.45</f>
        <v>2745</v>
      </c>
      <c r="O252" s="19">
        <v>0.85</v>
      </c>
      <c r="P252" s="17">
        <f>=J252*0.85*12*0.45</f>
        <v>27999</v>
      </c>
      <c r="Q252" s="19">
        <v>0.75</v>
      </c>
      <c r="R252" s="17">
        <f>=J252*0.75*24*0.45</f>
        <v>49410</v>
      </c>
      <c r="S252" s="19">
        <v>0.65</v>
      </c>
      <c r="T252" s="17">
        <f>=L252*0.45*36*0.65</f>
        <v>64233</v>
      </c>
      <c r="U252" s="58" t="s"/>
      <c r="V252" s="58" t="s"/>
      <c r="W252" s="58" t="s"/>
      <c r="X252" s="170" t="s"/>
      <c r="Y252" s="170" t="s"/>
      <c r="Z252" s="170" t="s"/>
    </row>
    <row r="253" spans="1:26" ht="16.5">
      <c r="A253" s="15" t="s"/>
      <c r="B253" s="322" t="s"/>
      <c r="C253" s="323" t="s"/>
      <c r="D253" s="16" t="s"/>
      <c r="E253" s="20" t="s"/>
      <c r="F253" s="94" t="s">
        <v>358</v>
      </c>
      <c r="G253" s="16" t="s">
        <v>46</v>
      </c>
      <c r="H253" s="16" t="s">
        <v>72</v>
      </c>
      <c r="I253" s="15" t="s">
        <v>27</v>
      </c>
      <c r="J253" s="17">
        <v>9100</v>
      </c>
      <c r="K253" s="21">
        <v>1</v>
      </c>
      <c r="L253" s="24">
        <v>9100</v>
      </c>
      <c r="M253" s="19">
        <v>0.45</v>
      </c>
      <c r="N253" s="779">
        <f>=J253*0.45</f>
        <v>4095</v>
      </c>
      <c r="O253" s="19">
        <v>0.85</v>
      </c>
      <c r="P253" s="17">
        <f>=J253*0.85*12*0.45</f>
        <v>41769</v>
      </c>
      <c r="Q253" s="19">
        <v>0.75</v>
      </c>
      <c r="R253" s="17">
        <f>=J253*0.75*24*0.45</f>
        <v>73710</v>
      </c>
      <c r="S253" s="19">
        <v>0.65</v>
      </c>
      <c r="T253" s="17">
        <f>=L253*0.45*36*0.65</f>
        <v>95823</v>
      </c>
      <c r="U253" s="58" t="s"/>
      <c r="V253" s="58" t="s"/>
      <c r="W253" s="58" t="s"/>
      <c r="X253" s="170" t="s"/>
      <c r="Y253" s="170" t="s"/>
      <c r="Z253" s="170" t="s"/>
    </row>
    <row r="254" spans="1:26" ht="16.5">
      <c r="A254" s="15" t="s"/>
      <c r="B254" s="322" t="s"/>
      <c r="C254" s="323" t="s"/>
      <c r="D254" s="16" t="s"/>
      <c r="E254" s="20" t="s"/>
      <c r="F254" s="94" t="s">
        <v>359</v>
      </c>
      <c r="G254" s="16" t="s">
        <v>46</v>
      </c>
      <c r="H254" s="16" t="s">
        <v>72</v>
      </c>
      <c r="I254" s="15" t="s">
        <v>27</v>
      </c>
      <c r="J254" s="17">
        <v>18100</v>
      </c>
      <c r="K254" s="21">
        <v>1</v>
      </c>
      <c r="L254" s="24">
        <v>18100</v>
      </c>
      <c r="M254" s="19">
        <v>0.45</v>
      </c>
      <c r="N254" s="779">
        <f>=J254*0.45</f>
        <v>8145</v>
      </c>
      <c r="O254" s="19">
        <v>0.85</v>
      </c>
      <c r="P254" s="17">
        <f>=J254*0.85*12*0.45</f>
        <v>83079</v>
      </c>
      <c r="Q254" s="19">
        <v>0.75</v>
      </c>
      <c r="R254" s="17">
        <f>=J254*0.75*24*0.45</f>
        <v>146610</v>
      </c>
      <c r="S254" s="19">
        <v>0.65</v>
      </c>
      <c r="T254" s="17">
        <f>=L254*0.45*36*0.65</f>
        <v>190593</v>
      </c>
      <c r="U254" s="58" t="s"/>
      <c r="V254" s="58" t="s"/>
      <c r="W254" s="58" t="s"/>
      <c r="X254" s="170" t="s"/>
      <c r="Y254" s="170" t="s"/>
      <c r="Z254" s="170" t="s"/>
    </row>
    <row r="255" spans="1:26" ht="16.5">
      <c r="A255" s="15" t="s"/>
      <c r="B255" s="322" t="s"/>
      <c r="C255" s="323" t="s"/>
      <c r="D255" s="16" t="s"/>
      <c r="E255" s="49" t="s"/>
      <c r="F255" s="94" t="s">
        <v>360</v>
      </c>
      <c r="G255" s="16" t="s">
        <v>46</v>
      </c>
      <c r="H255" s="16" t="s">
        <v>72</v>
      </c>
      <c r="I255" s="15" t="s">
        <v>27</v>
      </c>
      <c r="J255" s="17">
        <v>500</v>
      </c>
      <c r="K255" s="21">
        <v>1</v>
      </c>
      <c r="L255" s="24">
        <v>500</v>
      </c>
      <c r="M255" s="19">
        <v>0.45</v>
      </c>
      <c r="N255" s="779">
        <f>=J255*0.45</f>
        <v>225</v>
      </c>
      <c r="O255" s="19">
        <v>0.85</v>
      </c>
      <c r="P255" s="17">
        <f>=J255*0.85*12*0.45</f>
        <v>2295</v>
      </c>
      <c r="Q255" s="19">
        <v>0.75</v>
      </c>
      <c r="R255" s="17">
        <f>=J255*0.75*24*0.45</f>
        <v>4050</v>
      </c>
      <c r="S255" s="19">
        <v>0.65</v>
      </c>
      <c r="T255" s="17">
        <f>=L255*0.45*36*0.65</f>
        <v>5265</v>
      </c>
      <c r="U255" s="58" t="s"/>
      <c r="V255" s="58" t="s"/>
      <c r="W255" s="58" t="s"/>
      <c r="X255" s="170" t="s"/>
      <c r="Y255" s="170" t="s"/>
      <c r="Z255" s="170" t="s"/>
    </row>
    <row r="256" spans="1:26" ht="16.5">
      <c r="A256" s="59" t="s"/>
      <c r="B256" s="59" t="s"/>
      <c r="C256" s="59" t="s"/>
      <c r="D256" s="59" t="s"/>
      <c r="E256" s="16" t="s">
        <v>902</v>
      </c>
      <c r="F256" s="94" t="s">
        <v>352</v>
      </c>
      <c r="G256" s="16" t="s">
        <v>46</v>
      </c>
      <c r="H256" s="16" t="s">
        <v>72</v>
      </c>
      <c r="I256" s="15" t="s">
        <v>27</v>
      </c>
      <c r="J256" s="17">
        <v>1000</v>
      </c>
      <c r="K256" s="21">
        <v>1</v>
      </c>
      <c r="L256" s="17">
        <v>1000</v>
      </c>
      <c r="M256" s="19">
        <v>0.45</v>
      </c>
      <c r="N256" s="779">
        <v>450</v>
      </c>
      <c r="O256" s="19">
        <v>0.85</v>
      </c>
      <c r="P256" s="17">
        <f>=J256*0.85*12*0.45</f>
        <v>4590</v>
      </c>
      <c r="Q256" s="19">
        <v>0.75</v>
      </c>
      <c r="R256" s="17">
        <f>=J256*0.75*24*0.45</f>
        <v>8100</v>
      </c>
      <c r="S256" s="19">
        <v>0.65</v>
      </c>
      <c r="T256" s="17">
        <f>=L256*0.45*36*0.65</f>
        <v>10530</v>
      </c>
      <c r="U256" s="58" t="s"/>
      <c r="V256" s="58" t="s"/>
      <c r="W256" s="58" t="s"/>
      <c r="X256" s="170" t="s"/>
      <c r="Y256" s="170" t="s"/>
      <c r="Z256" s="170" t="s"/>
    </row>
    <row r="257" spans="1:26" ht="16.5">
      <c r="A257" s="59" t="s"/>
      <c r="B257" s="59" t="s"/>
      <c r="C257" s="59" t="s"/>
      <c r="D257" s="59" t="s"/>
      <c r="E257" s="59" t="s"/>
      <c r="F257" s="94" t="s">
        <v>353</v>
      </c>
      <c r="G257" s="16" t="s">
        <v>46</v>
      </c>
      <c r="H257" s="16" t="s">
        <v>72</v>
      </c>
      <c r="I257" s="15" t="s">
        <v>27</v>
      </c>
      <c r="J257" s="17">
        <v>1200</v>
      </c>
      <c r="K257" s="21">
        <v>1</v>
      </c>
      <c r="L257" s="17">
        <v>1200</v>
      </c>
      <c r="M257" s="19">
        <v>0.45</v>
      </c>
      <c r="N257" s="779">
        <v>540</v>
      </c>
      <c r="O257" s="19">
        <v>0.85</v>
      </c>
      <c r="P257" s="17">
        <f>=J257*0.85*12*0.45</f>
        <v>5508</v>
      </c>
      <c r="Q257" s="19">
        <v>0.75</v>
      </c>
      <c r="R257" s="17">
        <f>=J257*0.75*24*0.45</f>
        <v>9720</v>
      </c>
      <c r="S257" s="19">
        <v>0.65</v>
      </c>
      <c r="T257" s="17">
        <f>=L257*0.45*36*0.65</f>
        <v>12636</v>
      </c>
      <c r="U257" s="58" t="s"/>
      <c r="V257" s="58" t="s"/>
      <c r="W257" s="58" t="s"/>
      <c r="X257" s="170" t="s"/>
      <c r="Y257" s="170" t="s"/>
      <c r="Z257" s="170" t="s"/>
    </row>
    <row r="258" spans="1:26" ht="16.5">
      <c r="A258" s="59" t="s"/>
      <c r="B258" s="59" t="s"/>
      <c r="C258" s="59" t="s"/>
      <c r="D258" s="59" t="s"/>
      <c r="E258" s="59" t="s"/>
      <c r="F258" s="94" t="s">
        <v>354</v>
      </c>
      <c r="G258" s="16" t="s">
        <v>46</v>
      </c>
      <c r="H258" s="16" t="s">
        <v>72</v>
      </c>
      <c r="I258" s="15" t="s">
        <v>27</v>
      </c>
      <c r="J258" s="17">
        <v>1400</v>
      </c>
      <c r="K258" s="21">
        <v>1</v>
      </c>
      <c r="L258" s="17">
        <v>1400</v>
      </c>
      <c r="M258" s="19">
        <v>0.45</v>
      </c>
      <c r="N258" s="779">
        <v>630</v>
      </c>
      <c r="O258" s="19">
        <v>0.85</v>
      </c>
      <c r="P258" s="17">
        <f>=J258*0.85*12*0.45</f>
        <v>6426</v>
      </c>
      <c r="Q258" s="19">
        <v>0.75</v>
      </c>
      <c r="R258" s="17">
        <f>=J258*0.75*24*0.45</f>
        <v>11340</v>
      </c>
      <c r="S258" s="19">
        <v>0.65</v>
      </c>
      <c r="T258" s="17">
        <f>=L258*0.45*36*0.65</f>
        <v>14742</v>
      </c>
      <c r="U258" s="58" t="s"/>
      <c r="V258" s="58" t="s"/>
      <c r="W258" s="58" t="s"/>
      <c r="X258" s="170" t="s"/>
      <c r="Y258" s="170" t="s"/>
      <c r="Z258" s="170" t="s"/>
    </row>
    <row r="259" spans="1:26" ht="16.5">
      <c r="A259" s="59" t="s"/>
      <c r="B259" s="59" t="s"/>
      <c r="C259" s="59" t="s"/>
      <c r="D259" s="59" t="s"/>
      <c r="E259" s="59" t="s"/>
      <c r="F259" s="94" t="s">
        <v>355</v>
      </c>
      <c r="G259" s="16" t="s">
        <v>46</v>
      </c>
      <c r="H259" s="16" t="s">
        <v>72</v>
      </c>
      <c r="I259" s="15" t="s">
        <v>27</v>
      </c>
      <c r="J259" s="17">
        <v>1600</v>
      </c>
      <c r="K259" s="21">
        <v>1</v>
      </c>
      <c r="L259" s="17">
        <v>1600</v>
      </c>
      <c r="M259" s="19">
        <v>0.45</v>
      </c>
      <c r="N259" s="779">
        <v>720</v>
      </c>
      <c r="O259" s="19">
        <v>0.85</v>
      </c>
      <c r="P259" s="17">
        <f>=J259*0.85*12*0.45</f>
        <v>7344</v>
      </c>
      <c r="Q259" s="19">
        <v>0.75</v>
      </c>
      <c r="R259" s="17">
        <f>=J259*0.75*24*0.45</f>
        <v>12960</v>
      </c>
      <c r="S259" s="19">
        <v>0.65</v>
      </c>
      <c r="T259" s="17">
        <f>=L259*0.45*36*0.65</f>
        <v>16848</v>
      </c>
      <c r="U259" s="58" t="s"/>
      <c r="V259" s="58" t="s"/>
      <c r="W259" s="58" t="s"/>
      <c r="X259" s="170" t="s"/>
      <c r="Y259" s="170" t="s"/>
      <c r="Z259" s="170" t="s"/>
    </row>
    <row r="260" spans="1:26" ht="16.5">
      <c r="A260" s="59" t="s"/>
      <c r="B260" s="59" t="s"/>
      <c r="C260" s="59" t="s"/>
      <c r="D260" s="59" t="s"/>
      <c r="E260" s="59" t="s"/>
      <c r="F260" s="94" t="s">
        <v>356</v>
      </c>
      <c r="G260" s="16" t="s">
        <v>46</v>
      </c>
      <c r="H260" s="16" t="s">
        <v>72</v>
      </c>
      <c r="I260" s="15" t="s">
        <v>27</v>
      </c>
      <c r="J260" s="17">
        <v>3200</v>
      </c>
      <c r="K260" s="21">
        <v>1</v>
      </c>
      <c r="L260" s="17">
        <v>3200</v>
      </c>
      <c r="M260" s="19">
        <v>0.45</v>
      </c>
      <c r="N260" s="779">
        <v>1440</v>
      </c>
      <c r="O260" s="19">
        <v>0.85</v>
      </c>
      <c r="P260" s="17">
        <f>=J260*0.85*12*0.45</f>
        <v>14688</v>
      </c>
      <c r="Q260" s="19">
        <v>0.75</v>
      </c>
      <c r="R260" s="17">
        <f>=J260*0.75*24*0.45</f>
        <v>25920</v>
      </c>
      <c r="S260" s="19">
        <v>0.65</v>
      </c>
      <c r="T260" s="17">
        <f>=L260*0.45*36*0.65</f>
        <v>33696</v>
      </c>
      <c r="U260" s="58" t="s"/>
      <c r="V260" s="58" t="s"/>
      <c r="W260" s="58" t="s"/>
      <c r="X260" s="170" t="s"/>
      <c r="Y260" s="170" t="s"/>
      <c r="Z260" s="170" t="s"/>
    </row>
    <row r="261" spans="1:26" ht="16.5">
      <c r="A261" s="15" t="s"/>
      <c r="B261" s="322" t="s"/>
      <c r="C261" s="323" t="s"/>
      <c r="D261" s="16" t="s"/>
      <c r="E261" s="16" t="s"/>
      <c r="F261" s="849" t="s">
        <v>357</v>
      </c>
      <c r="G261" s="16" t="s">
        <v>46</v>
      </c>
      <c r="H261" s="16" t="s">
        <v>72</v>
      </c>
      <c r="I261" s="15" t="s">
        <v>27</v>
      </c>
      <c r="J261" s="17">
        <v>4265</v>
      </c>
      <c r="K261" s="21">
        <v>1</v>
      </c>
      <c r="L261" s="24">
        <v>4265</v>
      </c>
      <c r="M261" s="19">
        <v>0.45</v>
      </c>
      <c r="N261" s="779">
        <f>=J261*0.45</f>
        <v>1919.25</v>
      </c>
      <c r="O261" s="19">
        <v>0.85</v>
      </c>
      <c r="P261" s="17">
        <f>=J261*0.85*12*0.45</f>
        <v>19576.35</v>
      </c>
      <c r="Q261" s="19">
        <v>0.75</v>
      </c>
      <c r="R261" s="17">
        <f>=J261*0.75*24*0.45</f>
        <v>34546.5</v>
      </c>
      <c r="S261" s="19">
        <v>0.65</v>
      </c>
      <c r="T261" s="17">
        <f>=L261*0.45*36*0.65</f>
        <v>44910.45</v>
      </c>
      <c r="U261" s="58" t="s"/>
      <c r="V261" s="58" t="s"/>
      <c r="W261" s="58" t="s"/>
      <c r="X261" s="170" t="s"/>
      <c r="Y261" s="170" t="s"/>
      <c r="Z261" s="170" t="s"/>
    </row>
    <row r="262" spans="1:26" ht="16.5">
      <c r="A262" s="15" t="s"/>
      <c r="B262" s="322" t="s"/>
      <c r="C262" s="323" t="s"/>
      <c r="D262" s="16" t="s"/>
      <c r="E262" s="16" t="s"/>
      <c r="F262" s="849" t="s">
        <v>358</v>
      </c>
      <c r="G262" s="16" t="s">
        <v>46</v>
      </c>
      <c r="H262" s="16" t="s">
        <v>72</v>
      </c>
      <c r="I262" s="15" t="s">
        <v>27</v>
      </c>
      <c r="J262" s="17">
        <v>6395</v>
      </c>
      <c r="K262" s="21">
        <v>1</v>
      </c>
      <c r="L262" s="24">
        <v>6395</v>
      </c>
      <c r="M262" s="19">
        <v>0.45</v>
      </c>
      <c r="N262" s="779">
        <f>=J262*0.45</f>
        <v>2877.75</v>
      </c>
      <c r="O262" s="19">
        <v>0.85</v>
      </c>
      <c r="P262" s="17">
        <f>=J262*0.85*12*0.45</f>
        <v>29353.05</v>
      </c>
      <c r="Q262" s="19">
        <v>0.75</v>
      </c>
      <c r="R262" s="17">
        <f>=J262*0.75*24*0.45</f>
        <v>51799.5</v>
      </c>
      <c r="S262" s="19">
        <v>0.65</v>
      </c>
      <c r="T262" s="17">
        <f>=L262*0.45*36*0.65</f>
        <v>67339.35</v>
      </c>
      <c r="U262" s="58" t="s"/>
      <c r="V262" s="58" t="s"/>
      <c r="W262" s="58" t="s"/>
      <c r="X262" s="170" t="s"/>
      <c r="Y262" s="170" t="s"/>
      <c r="Z262" s="170" t="s"/>
    </row>
    <row r="263" spans="1:26" ht="16.5">
      <c r="A263" s="15" t="s"/>
      <c r="B263" s="322" t="s"/>
      <c r="C263" s="323" t="s"/>
      <c r="D263" s="16" t="s"/>
      <c r="E263" s="16" t="s"/>
      <c r="F263" s="849" t="s">
        <v>359</v>
      </c>
      <c r="G263" s="16" t="s">
        <v>46</v>
      </c>
      <c r="H263" s="16" t="s">
        <v>72</v>
      </c>
      <c r="I263" s="15" t="s">
        <v>27</v>
      </c>
      <c r="J263" s="17">
        <v>12785</v>
      </c>
      <c r="K263" s="21">
        <v>1</v>
      </c>
      <c r="L263" s="24">
        <v>12785</v>
      </c>
      <c r="M263" s="19">
        <v>0.45</v>
      </c>
      <c r="N263" s="779">
        <v>5753.25</v>
      </c>
      <c r="O263" s="19">
        <v>0.85</v>
      </c>
      <c r="P263" s="17">
        <v>58683</v>
      </c>
      <c r="Q263" s="19">
        <v>0.75</v>
      </c>
      <c r="R263" s="17">
        <v>103559</v>
      </c>
      <c r="S263" s="19">
        <v>0.65</v>
      </c>
      <c r="T263" s="17">
        <v>134626</v>
      </c>
      <c r="U263" s="58" t="s"/>
      <c r="V263" s="58" t="s"/>
      <c r="W263" s="58" t="s"/>
      <c r="X263" s="170" t="s"/>
      <c r="Y263" s="170" t="s"/>
      <c r="Z263" s="170" t="s"/>
    </row>
    <row r="264" spans="1:26" ht="15" customHeight="1">
      <c r="A264" s="297">
        <v>9</v>
      </c>
      <c r="B264" s="325" t="s">
        <v>361</v>
      </c>
      <c r="C264" s="326" t="s">
        <v>362</v>
      </c>
      <c r="D264" s="299" t="s">
        <v>94</v>
      </c>
      <c r="E264" s="299" t="s">
        <v>903</v>
      </c>
      <c r="F264" s="885" t="s">
        <v>171</v>
      </c>
      <c r="G264" s="16" t="s">
        <v>46</v>
      </c>
      <c r="H264" s="16" t="s">
        <v>72</v>
      </c>
      <c r="I264" s="15" t="s">
        <v>27</v>
      </c>
      <c r="J264" s="17">
        <v>650</v>
      </c>
      <c r="K264" s="21">
        <v>1</v>
      </c>
      <c r="L264" s="17">
        <v>650</v>
      </c>
      <c r="M264" s="19">
        <v>0.45</v>
      </c>
      <c r="N264" s="779">
        <v>292.5</v>
      </c>
      <c r="O264" s="19">
        <v>0.85</v>
      </c>
      <c r="P264" s="17">
        <f>=J264*0.85*12*0.45</f>
        <v>2983.5</v>
      </c>
      <c r="Q264" s="19">
        <v>0.7</v>
      </c>
      <c r="R264" s="17">
        <f>=J264*0.7*24*0.45</f>
        <v>4914</v>
      </c>
      <c r="S264" s="19">
        <v>0.5</v>
      </c>
      <c r="T264" s="17">
        <f>=L264*0.45*36*0.5</f>
        <v>5265</v>
      </c>
      <c r="U264" s="327" t="s"/>
      <c r="V264" s="327" t="s"/>
      <c r="W264" s="58" t="s"/>
      <c r="X264" s="170" t="s"/>
      <c r="Y264" s="170" t="s"/>
      <c r="Z264" s="170" t="s"/>
    </row>
    <row r="265" spans="1:26" ht="15" customHeight="1">
      <c r="A265" s="83" t="s"/>
      <c r="B265" s="83" t="s"/>
      <c r="C265" s="83" t="s"/>
      <c r="D265" s="83" t="s"/>
      <c r="E265" s="83" t="s"/>
      <c r="F265" s="886" t="s">
        <v>363</v>
      </c>
      <c r="G265" s="328" t="s">
        <v>46</v>
      </c>
      <c r="H265" s="328" t="s">
        <v>72</v>
      </c>
      <c r="I265" s="329" t="s">
        <v>27</v>
      </c>
      <c r="J265" s="330">
        <v>850</v>
      </c>
      <c r="K265" s="331">
        <v>1</v>
      </c>
      <c r="L265" s="330">
        <v>850</v>
      </c>
      <c r="M265" s="332">
        <v>0.45</v>
      </c>
      <c r="N265" s="802">
        <v>382.5</v>
      </c>
      <c r="O265" s="332">
        <v>0.85</v>
      </c>
      <c r="P265" s="330">
        <f>=J265*0.85*12*0.45</f>
        <v>3901.5</v>
      </c>
      <c r="Q265" s="332">
        <v>0.7</v>
      </c>
      <c r="R265" s="330">
        <f>=J265*0.7*24*0.45</f>
        <v>6426</v>
      </c>
      <c r="S265" s="332">
        <v>0.5</v>
      </c>
      <c r="T265" s="330">
        <f>=L265*0.45*36*0.5</f>
        <v>6885</v>
      </c>
      <c r="U265" s="333" t="s"/>
      <c r="V265" s="334" t="s"/>
      <c r="W265" s="335" t="s"/>
      <c r="X265" s="170" t="s"/>
      <c r="Y265" s="170" t="s"/>
      <c r="Z265" s="170" t="s"/>
    </row>
    <row r="266" spans="1:26" ht="15" customHeight="1">
      <c r="A266" s="83" t="s"/>
      <c r="B266" s="83" t="s"/>
      <c r="C266" s="83" t="s"/>
      <c r="D266" s="83" t="s"/>
      <c r="E266" s="83" t="s"/>
      <c r="F266" s="94" t="s">
        <v>175</v>
      </c>
      <c r="G266" s="16" t="s">
        <v>46</v>
      </c>
      <c r="H266" s="16" t="s">
        <v>72</v>
      </c>
      <c r="I266" s="15" t="s">
        <v>27</v>
      </c>
      <c r="J266" s="17">
        <v>1520</v>
      </c>
      <c r="K266" s="21">
        <v>1</v>
      </c>
      <c r="L266" s="17">
        <v>1520</v>
      </c>
      <c r="M266" s="19">
        <v>0.45</v>
      </c>
      <c r="N266" s="779">
        <v>684</v>
      </c>
      <c r="O266" s="19">
        <v>0.85</v>
      </c>
      <c r="P266" s="17">
        <f>=J266*0.85*12*0.45</f>
        <v>6976.8</v>
      </c>
      <c r="Q266" s="19">
        <v>0.7</v>
      </c>
      <c r="R266" s="17">
        <f>=J266*0.7*24*0.45</f>
        <v>11491.2</v>
      </c>
      <c r="S266" s="19">
        <v>0.5</v>
      </c>
      <c r="T266" s="17">
        <f>=L266*0.45*36*0.5</f>
        <v>12312</v>
      </c>
      <c r="U266" s="111" t="s"/>
      <c r="V266" s="111" t="s"/>
      <c r="W266" s="58" t="s"/>
      <c r="X266" s="170" t="s"/>
      <c r="Y266" s="170" t="s"/>
      <c r="Z266" s="170" t="s"/>
    </row>
    <row r="267" spans="1:26" ht="15" customHeight="1">
      <c r="A267" s="83" t="s"/>
      <c r="B267" s="83" t="s"/>
      <c r="C267" s="83" t="s"/>
      <c r="D267" s="83" t="s"/>
      <c r="E267" s="83" t="s"/>
      <c r="F267" s="94" t="s">
        <v>364</v>
      </c>
      <c r="G267" s="16" t="s">
        <v>46</v>
      </c>
      <c r="H267" s="16" t="s">
        <v>72</v>
      </c>
      <c r="I267" s="15" t="s">
        <v>27</v>
      </c>
      <c r="J267" s="17">
        <v>2520</v>
      </c>
      <c r="K267" s="21">
        <v>1</v>
      </c>
      <c r="L267" s="17">
        <v>2520</v>
      </c>
      <c r="M267" s="19">
        <v>0.45</v>
      </c>
      <c r="N267" s="779">
        <v>1134</v>
      </c>
      <c r="O267" s="19">
        <v>0.85</v>
      </c>
      <c r="P267" s="17">
        <f>=J267*0.85*12*0.45</f>
        <v>11566.8</v>
      </c>
      <c r="Q267" s="19">
        <v>0.7</v>
      </c>
      <c r="R267" s="17">
        <f>=J267*0.7*24*0.45</f>
        <v>19051.2</v>
      </c>
      <c r="S267" s="19">
        <v>0.5</v>
      </c>
      <c r="T267" s="17">
        <f>=L267*0.45*36*0.5</f>
        <v>20412</v>
      </c>
      <c r="U267" s="111" t="s"/>
      <c r="V267" s="111" t="s"/>
      <c r="W267" s="58" t="s"/>
      <c r="X267" s="170" t="s"/>
      <c r="Y267" s="170" t="s"/>
      <c r="Z267" s="170" t="s"/>
    </row>
    <row r="268" spans="1:26" ht="15" customHeight="1">
      <c r="A268" s="83" t="s"/>
      <c r="B268" s="83" t="s"/>
      <c r="C268" s="83" t="s"/>
      <c r="D268" s="83" t="s"/>
      <c r="E268" s="83" t="s"/>
      <c r="F268" s="887" t="s">
        <v>179</v>
      </c>
      <c r="G268" s="16" t="s">
        <v>46</v>
      </c>
      <c r="H268" s="16" t="s">
        <v>72</v>
      </c>
      <c r="I268" s="15" t="s">
        <v>27</v>
      </c>
      <c r="J268" s="17">
        <v>3520</v>
      </c>
      <c r="K268" s="21">
        <v>1</v>
      </c>
      <c r="L268" s="17">
        <v>3520</v>
      </c>
      <c r="M268" s="19">
        <v>0.45</v>
      </c>
      <c r="N268" s="779">
        <v>1584</v>
      </c>
      <c r="O268" s="19">
        <v>0.85</v>
      </c>
      <c r="P268" s="17">
        <f>=J268*0.85*12*0.45</f>
        <v>16156.8</v>
      </c>
      <c r="Q268" s="19">
        <v>0.7</v>
      </c>
      <c r="R268" s="17">
        <f>=J268*0.7*24*0.45</f>
        <v>26611.2</v>
      </c>
      <c r="S268" s="19">
        <v>0.5</v>
      </c>
      <c r="T268" s="17">
        <f>=L268*0.45*36*0.5</f>
        <v>28512</v>
      </c>
      <c r="U268" s="111" t="s"/>
      <c r="V268" s="111" t="s"/>
      <c r="W268" s="58" t="s"/>
      <c r="X268" s="170" t="s"/>
      <c r="Y268" s="170" t="s"/>
      <c r="Z268" s="170" t="s"/>
    </row>
    <row r="269" spans="1:26" ht="15" customHeight="1">
      <c r="A269" s="83" t="s"/>
      <c r="B269" s="83" t="s"/>
      <c r="C269" s="83" t="s"/>
      <c r="D269" s="83" t="s"/>
      <c r="E269" s="83" t="s"/>
      <c r="F269" s="887" t="s">
        <v>196</v>
      </c>
      <c r="G269" s="16" t="s">
        <v>46</v>
      </c>
      <c r="H269" s="16" t="s">
        <v>72</v>
      </c>
      <c r="I269" s="15" t="s">
        <v>27</v>
      </c>
      <c r="J269" s="17">
        <v>5280</v>
      </c>
      <c r="K269" s="21">
        <v>1</v>
      </c>
      <c r="L269" s="17">
        <v>5280</v>
      </c>
      <c r="M269" s="19">
        <v>0.45</v>
      </c>
      <c r="N269" s="779">
        <v>2376</v>
      </c>
      <c r="O269" s="19">
        <v>0.85</v>
      </c>
      <c r="P269" s="17">
        <f>=J269*0.85*12*0.45</f>
        <v>24235.2</v>
      </c>
      <c r="Q269" s="19">
        <v>0.7</v>
      </c>
      <c r="R269" s="17">
        <f>=J269*0.7*24*0.45</f>
        <v>39916.8</v>
      </c>
      <c r="S269" s="19">
        <v>0.5</v>
      </c>
      <c r="T269" s="17">
        <f>=L269*0.45*36*0.5</f>
        <v>42768</v>
      </c>
      <c r="U269" s="111" t="s"/>
      <c r="V269" s="111" t="s"/>
      <c r="W269" s="58" t="s"/>
      <c r="X269" s="170" t="s"/>
      <c r="Y269" s="170" t="s"/>
      <c r="Z269" s="170" t="s"/>
    </row>
    <row r="270" spans="1:26" ht="15" customHeight="1">
      <c r="A270" s="83" t="s"/>
      <c r="B270" s="83" t="s"/>
      <c r="C270" s="83" t="s"/>
      <c r="D270" s="83" t="s"/>
      <c r="E270" s="83" t="s"/>
      <c r="F270" s="94" t="s">
        <v>365</v>
      </c>
      <c r="G270" s="16" t="s">
        <v>46</v>
      </c>
      <c r="H270" s="16" t="s">
        <v>72</v>
      </c>
      <c r="I270" s="15" t="s">
        <v>27</v>
      </c>
      <c r="J270" s="17">
        <v>10780</v>
      </c>
      <c r="K270" s="21">
        <v>1</v>
      </c>
      <c r="L270" s="17">
        <v>10780</v>
      </c>
      <c r="M270" s="19">
        <v>0.45</v>
      </c>
      <c r="N270" s="779">
        <v>4851</v>
      </c>
      <c r="O270" s="19">
        <v>0.85</v>
      </c>
      <c r="P270" s="17">
        <f>=J270*0.85*12*0.45</f>
        <v>49480.2</v>
      </c>
      <c r="Q270" s="19">
        <v>0.7</v>
      </c>
      <c r="R270" s="17">
        <f>=J270*0.7*24*0.45</f>
        <v>81496.8</v>
      </c>
      <c r="S270" s="19">
        <v>0.5</v>
      </c>
      <c r="T270" s="17">
        <f>=L270*0.45*36*0.5</f>
        <v>87318</v>
      </c>
      <c r="U270" s="111" t="s"/>
      <c r="V270" s="111" t="s"/>
      <c r="W270" s="58" t="s"/>
      <c r="X270" s="170" t="s"/>
      <c r="Y270" s="170" t="s"/>
      <c r="Z270" s="170" t="s"/>
    </row>
    <row r="271" spans="1:26" ht="15" customHeight="1">
      <c r="A271" s="83" t="s"/>
      <c r="B271" s="83" t="s"/>
      <c r="C271" s="83" t="s"/>
      <c r="D271" s="83" t="s"/>
      <c r="E271" s="83" t="s"/>
      <c r="F271" s="94" t="s">
        <v>366</v>
      </c>
      <c r="G271" s="16" t="s">
        <v>46</v>
      </c>
      <c r="H271" s="16" t="s">
        <v>72</v>
      </c>
      <c r="I271" s="15" t="s">
        <v>27</v>
      </c>
      <c r="J271" s="17">
        <v>13780</v>
      </c>
      <c r="K271" s="21">
        <v>1</v>
      </c>
      <c r="L271" s="17">
        <v>13780</v>
      </c>
      <c r="M271" s="19">
        <v>0.45</v>
      </c>
      <c r="N271" s="779">
        <v>6201</v>
      </c>
      <c r="O271" s="19">
        <v>0.85</v>
      </c>
      <c r="P271" s="17">
        <f>=J271*0.85*12*0.45</f>
        <v>63250.2</v>
      </c>
      <c r="Q271" s="19">
        <v>0.7</v>
      </c>
      <c r="R271" s="17">
        <f>=J271*0.7*24*0.45</f>
        <v>104176.8</v>
      </c>
      <c r="S271" s="19">
        <v>0.5</v>
      </c>
      <c r="T271" s="17">
        <f>=L271*0.45*36*0.5</f>
        <v>111618</v>
      </c>
      <c r="U271" s="111" t="s"/>
      <c r="V271" s="111" t="s"/>
      <c r="W271" s="58" t="s"/>
      <c r="X271" s="170" t="s"/>
      <c r="Y271" s="170" t="s"/>
      <c r="Z271" s="170" t="s"/>
    </row>
    <row r="272" spans="1:26" ht="15" customHeight="1">
      <c r="A272" s="83" t="s"/>
      <c r="B272" s="83" t="s"/>
      <c r="C272" s="83" t="s"/>
      <c r="D272" s="83" t="s"/>
      <c r="E272" s="83" t="s"/>
      <c r="F272" s="887" t="s">
        <v>367</v>
      </c>
      <c r="G272" s="16" t="s">
        <v>46</v>
      </c>
      <c r="H272" s="16" t="s">
        <v>72</v>
      </c>
      <c r="I272" s="15" t="s">
        <v>27</v>
      </c>
      <c r="J272" s="17">
        <v>18000</v>
      </c>
      <c r="K272" s="21">
        <v>1</v>
      </c>
      <c r="L272" s="17">
        <v>18000</v>
      </c>
      <c r="M272" s="19">
        <v>0.45</v>
      </c>
      <c r="N272" s="779">
        <v>8100</v>
      </c>
      <c r="O272" s="19">
        <v>0.85</v>
      </c>
      <c r="P272" s="17">
        <f>=J272*0.85*12*0.45</f>
        <v>82620</v>
      </c>
      <c r="Q272" s="19">
        <v>0.7</v>
      </c>
      <c r="R272" s="17">
        <f>=J272*0.7*24*0.45</f>
        <v>136080</v>
      </c>
      <c r="S272" s="19">
        <v>0.5</v>
      </c>
      <c r="T272" s="17">
        <f>=L272*0.45*36*0.5</f>
        <v>145800</v>
      </c>
      <c r="U272" s="111" t="s"/>
      <c r="V272" s="111" t="s"/>
      <c r="W272" s="58" t="s"/>
      <c r="X272" s="170" t="s"/>
      <c r="Y272" s="170" t="s"/>
      <c r="Z272" s="170" t="s"/>
    </row>
    <row r="273" spans="1:26" ht="15" customHeight="1">
      <c r="A273" s="83" t="s"/>
      <c r="B273" s="83" t="s"/>
      <c r="C273" s="83" t="s"/>
      <c r="D273" s="83" t="s"/>
      <c r="E273" s="35" t="s"/>
      <c r="F273" s="94" t="s">
        <v>368</v>
      </c>
      <c r="G273" s="16" t="s">
        <v>46</v>
      </c>
      <c r="H273" s="16" t="s">
        <v>72</v>
      </c>
      <c r="I273" s="15" t="s">
        <v>27</v>
      </c>
      <c r="J273" s="17">
        <v>24000</v>
      </c>
      <c r="K273" s="21">
        <v>1</v>
      </c>
      <c r="L273" s="17">
        <v>24000</v>
      </c>
      <c r="M273" s="19">
        <v>0.45</v>
      </c>
      <c r="N273" s="779">
        <v>10800</v>
      </c>
      <c r="O273" s="19">
        <v>0.85</v>
      </c>
      <c r="P273" s="17">
        <f>=J273*0.85*12*0.45</f>
        <v>110160</v>
      </c>
      <c r="Q273" s="19">
        <v>0.7</v>
      </c>
      <c r="R273" s="17">
        <f>=J273*0.7*24*0.45</f>
        <v>181440</v>
      </c>
      <c r="S273" s="19">
        <v>0.5</v>
      </c>
      <c r="T273" s="17">
        <f>=L273*0.45*36*0.5</f>
        <v>194400</v>
      </c>
      <c r="U273" s="111" t="s"/>
      <c r="V273" s="111" t="s"/>
      <c r="W273" s="58" t="s"/>
      <c r="X273" s="170" t="s"/>
      <c r="Y273" s="170" t="s"/>
      <c r="Z273" s="170" t="s"/>
    </row>
    <row r="274" spans="1:26" ht="15" customHeight="1">
      <c r="A274" s="83" t="s"/>
      <c r="B274" s="83" t="s"/>
      <c r="C274" s="83" t="s"/>
      <c r="D274" s="83" t="s"/>
      <c r="E274" s="299" t="s">
        <v>904</v>
      </c>
      <c r="F274" s="885" t="s">
        <v>171</v>
      </c>
      <c r="G274" s="16" t="s">
        <v>46</v>
      </c>
      <c r="H274" s="16" t="s">
        <v>72</v>
      </c>
      <c r="I274" s="15" t="s">
        <v>27</v>
      </c>
      <c r="J274" s="17">
        <v>860</v>
      </c>
      <c r="K274" s="21">
        <v>1</v>
      </c>
      <c r="L274" s="17">
        <v>860</v>
      </c>
      <c r="M274" s="19">
        <v>0.45</v>
      </c>
      <c r="N274" s="779">
        <v>387</v>
      </c>
      <c r="O274" s="19">
        <v>0.85</v>
      </c>
      <c r="P274" s="17">
        <f>=J274*0.85*12*0.45</f>
        <v>3947.4</v>
      </c>
      <c r="Q274" s="19">
        <v>0.7</v>
      </c>
      <c r="R274" s="17">
        <f>=J274*0.7*24*0.45</f>
        <v>6501.6</v>
      </c>
      <c r="S274" s="19">
        <v>0.5</v>
      </c>
      <c r="T274" s="17">
        <f>=L274*0.45*36*0.5</f>
        <v>6966</v>
      </c>
      <c r="U274" s="327" t="s"/>
      <c r="V274" s="111" t="s"/>
      <c r="W274" s="58" t="s"/>
      <c r="X274" s="170" t="s"/>
      <c r="Y274" s="170" t="s"/>
      <c r="Z274" s="170" t="s"/>
    </row>
    <row r="275" spans="1:26" ht="15" customHeight="1">
      <c r="A275" s="83" t="s"/>
      <c r="B275" s="83" t="s"/>
      <c r="C275" s="83" t="s"/>
      <c r="D275" s="83" t="s"/>
      <c r="E275" s="83" t="s"/>
      <c r="F275" s="886" t="s">
        <v>363</v>
      </c>
      <c r="G275" s="328" t="s">
        <v>46</v>
      </c>
      <c r="H275" s="328" t="s">
        <v>72</v>
      </c>
      <c r="I275" s="329" t="s">
        <v>27</v>
      </c>
      <c r="J275" s="330">
        <v>999</v>
      </c>
      <c r="K275" s="331">
        <v>1</v>
      </c>
      <c r="L275" s="330">
        <v>999</v>
      </c>
      <c r="M275" s="332">
        <v>0.45</v>
      </c>
      <c r="N275" s="802">
        <v>449.55</v>
      </c>
      <c r="O275" s="332">
        <v>0.85</v>
      </c>
      <c r="P275" s="330">
        <f>=J275*0.85*12*0.45</f>
        <v>4585.41</v>
      </c>
      <c r="Q275" s="332">
        <v>0.7</v>
      </c>
      <c r="R275" s="330">
        <f>=J275*0.7*24*0.45</f>
        <v>7552.44</v>
      </c>
      <c r="S275" s="332">
        <v>0.5</v>
      </c>
      <c r="T275" s="330">
        <f>=L275*0.45*36*0.5</f>
        <v>8091.9</v>
      </c>
      <c r="U275" s="333" t="s"/>
      <c r="V275" s="334" t="s"/>
      <c r="W275" s="335" t="s"/>
      <c r="X275" s="170" t="s"/>
      <c r="Y275" s="170" t="s"/>
      <c r="Z275" s="170" t="s"/>
    </row>
    <row r="276" spans="1:26" ht="15" customHeight="1">
      <c r="A276" s="83" t="s"/>
      <c r="B276" s="83" t="s"/>
      <c r="C276" s="83" t="s"/>
      <c r="D276" s="83" t="s"/>
      <c r="E276" s="83" t="s"/>
      <c r="F276" s="94" t="s">
        <v>175</v>
      </c>
      <c r="G276" s="16" t="s">
        <v>46</v>
      </c>
      <c r="H276" s="16" t="s">
        <v>72</v>
      </c>
      <c r="I276" s="15" t="s">
        <v>27</v>
      </c>
      <c r="J276" s="17">
        <v>1888</v>
      </c>
      <c r="K276" s="21">
        <v>1</v>
      </c>
      <c r="L276" s="17">
        <v>1888</v>
      </c>
      <c r="M276" s="19">
        <v>0.45</v>
      </c>
      <c r="N276" s="779">
        <v>849.6</v>
      </c>
      <c r="O276" s="19">
        <v>0.85</v>
      </c>
      <c r="P276" s="17">
        <f>=J276*0.85*12*0.45</f>
        <v>8665.92</v>
      </c>
      <c r="Q276" s="19">
        <v>0.7</v>
      </c>
      <c r="R276" s="17">
        <f>=J276*0.7*24*0.45</f>
        <v>14273.28</v>
      </c>
      <c r="S276" s="19">
        <v>0.5</v>
      </c>
      <c r="T276" s="17">
        <f>=L276*0.45*36*0.5</f>
        <v>15292.8</v>
      </c>
      <c r="U276" s="111" t="s"/>
      <c r="V276" s="327" t="s"/>
      <c r="W276" s="58" t="s"/>
      <c r="X276" s="170" t="s"/>
      <c r="Y276" s="170" t="s"/>
      <c r="Z276" s="170" t="s"/>
    </row>
    <row r="277" spans="1:26" ht="15" customHeight="1">
      <c r="A277" s="83" t="s"/>
      <c r="B277" s="83" t="s"/>
      <c r="C277" s="83" t="s"/>
      <c r="D277" s="83" t="s"/>
      <c r="E277" s="83" t="s"/>
      <c r="F277" s="94" t="s">
        <v>364</v>
      </c>
      <c r="G277" s="16" t="s">
        <v>46</v>
      </c>
      <c r="H277" s="16" t="s">
        <v>72</v>
      </c>
      <c r="I277" s="15" t="s">
        <v>27</v>
      </c>
      <c r="J277" s="17">
        <v>2999</v>
      </c>
      <c r="K277" s="21">
        <v>1</v>
      </c>
      <c r="L277" s="17">
        <v>2999</v>
      </c>
      <c r="M277" s="19">
        <v>0.45</v>
      </c>
      <c r="N277" s="779">
        <v>1349.55</v>
      </c>
      <c r="O277" s="19">
        <v>0.85</v>
      </c>
      <c r="P277" s="17">
        <f>=J277*0.85*12*0.45</f>
        <v>13765.41</v>
      </c>
      <c r="Q277" s="19">
        <v>0.7</v>
      </c>
      <c r="R277" s="17">
        <f>=J277*0.7*24*0.45</f>
        <v>22672.44</v>
      </c>
      <c r="S277" s="19">
        <v>0.5</v>
      </c>
      <c r="T277" s="17">
        <f>=L277*0.45*36*0.5</f>
        <v>24291.9</v>
      </c>
      <c r="U277" s="111" t="s"/>
      <c r="V277" s="111" t="s"/>
      <c r="W277" s="58" t="s"/>
      <c r="X277" s="170" t="s"/>
      <c r="Y277" s="170" t="s"/>
      <c r="Z277" s="170" t="s"/>
    </row>
    <row r="278" spans="1:26" ht="15" customHeight="1">
      <c r="A278" s="83" t="s"/>
      <c r="B278" s="83" t="s"/>
      <c r="C278" s="83" t="s"/>
      <c r="D278" s="83" t="s"/>
      <c r="E278" s="83" t="s"/>
      <c r="F278" s="888" t="s">
        <v>179</v>
      </c>
      <c r="G278" s="16" t="s">
        <v>46</v>
      </c>
      <c r="H278" s="16" t="s">
        <v>72</v>
      </c>
      <c r="I278" s="15" t="s">
        <v>27</v>
      </c>
      <c r="J278" s="17">
        <v>4350</v>
      </c>
      <c r="K278" s="21">
        <v>1</v>
      </c>
      <c r="L278" s="17">
        <v>4350</v>
      </c>
      <c r="M278" s="19">
        <v>0.45</v>
      </c>
      <c r="N278" s="779">
        <v>1957.5</v>
      </c>
      <c r="O278" s="19">
        <v>0.85</v>
      </c>
      <c r="P278" s="17">
        <f>=J278*0.85*12*0.45</f>
        <v>19966.5</v>
      </c>
      <c r="Q278" s="19">
        <v>0.7</v>
      </c>
      <c r="R278" s="17">
        <f>=J278*0.7*24*0.45</f>
        <v>32886</v>
      </c>
      <c r="S278" s="19">
        <v>0.5</v>
      </c>
      <c r="T278" s="17">
        <f>=L278*0.45*36*0.5</f>
        <v>35235</v>
      </c>
      <c r="U278" s="111" t="s"/>
      <c r="V278" s="111" t="s"/>
      <c r="W278" s="58" t="s"/>
      <c r="X278" s="170" t="s"/>
      <c r="Y278" s="170" t="s"/>
      <c r="Z278" s="170" t="s"/>
    </row>
    <row r="279" spans="1:26" ht="15" customHeight="1">
      <c r="A279" s="83" t="s"/>
      <c r="B279" s="83" t="s"/>
      <c r="C279" s="83" t="s"/>
      <c r="D279" s="83" t="s"/>
      <c r="E279" s="83" t="s"/>
      <c r="F279" s="888" t="s">
        <v>196</v>
      </c>
      <c r="G279" s="16" t="s">
        <v>46</v>
      </c>
      <c r="H279" s="16" t="s">
        <v>72</v>
      </c>
      <c r="I279" s="15" t="s">
        <v>27</v>
      </c>
      <c r="J279" s="17">
        <v>6230</v>
      </c>
      <c r="K279" s="21">
        <v>1</v>
      </c>
      <c r="L279" s="17">
        <v>6230</v>
      </c>
      <c r="M279" s="19">
        <v>0.45</v>
      </c>
      <c r="N279" s="779">
        <v>2803.5</v>
      </c>
      <c r="O279" s="19">
        <v>0.85</v>
      </c>
      <c r="P279" s="17">
        <f>=J279*0.85*12*0.45</f>
        <v>28595.7</v>
      </c>
      <c r="Q279" s="19">
        <v>0.7</v>
      </c>
      <c r="R279" s="17">
        <f>=J279*0.7*24*0.45</f>
        <v>47098.8</v>
      </c>
      <c r="S279" s="19">
        <v>0.5</v>
      </c>
      <c r="T279" s="17">
        <f>=L279*0.45*36*0.5</f>
        <v>50463</v>
      </c>
      <c r="U279" s="111" t="s"/>
      <c r="V279" s="111" t="s"/>
      <c r="W279" s="58" t="s"/>
      <c r="X279" s="170" t="s"/>
      <c r="Y279" s="170" t="s"/>
      <c r="Z279" s="170" t="s"/>
    </row>
    <row r="280" spans="1:26" ht="15" customHeight="1">
      <c r="A280" s="83" t="s"/>
      <c r="B280" s="83" t="s"/>
      <c r="C280" s="83" t="s"/>
      <c r="D280" s="83" t="s"/>
      <c r="E280" s="83" t="s"/>
      <c r="F280" s="94" t="s">
        <v>365</v>
      </c>
      <c r="G280" s="16" t="s">
        <v>46</v>
      </c>
      <c r="H280" s="16" t="s">
        <v>72</v>
      </c>
      <c r="I280" s="15" t="s">
        <v>27</v>
      </c>
      <c r="J280" s="17">
        <v>11000</v>
      </c>
      <c r="K280" s="21">
        <v>1</v>
      </c>
      <c r="L280" s="17">
        <v>11000</v>
      </c>
      <c r="M280" s="19">
        <v>0.45</v>
      </c>
      <c r="N280" s="779">
        <v>4950</v>
      </c>
      <c r="O280" s="19">
        <v>0.85</v>
      </c>
      <c r="P280" s="17">
        <f>=J280*0.85*12*0.45</f>
        <v>50490</v>
      </c>
      <c r="Q280" s="19">
        <v>0.7</v>
      </c>
      <c r="R280" s="17">
        <f>=J280*0.7*24*0.45</f>
        <v>83160</v>
      </c>
      <c r="S280" s="19">
        <v>0.5</v>
      </c>
      <c r="T280" s="17">
        <f>=L280*0.45*36*0.5</f>
        <v>89100</v>
      </c>
      <c r="U280" s="111" t="s"/>
      <c r="V280" s="111" t="s"/>
      <c r="W280" s="58" t="s"/>
      <c r="X280" s="170" t="s"/>
      <c r="Y280" s="170" t="s"/>
      <c r="Z280" s="170" t="s"/>
    </row>
    <row r="281" spans="1:26" ht="15" customHeight="1">
      <c r="A281" s="83" t="s"/>
      <c r="B281" s="83" t="s"/>
      <c r="C281" s="83" t="s"/>
      <c r="D281" s="83" t="s"/>
      <c r="E281" s="83" t="s"/>
      <c r="F281" s="94" t="s">
        <v>366</v>
      </c>
      <c r="G281" s="16" t="s">
        <v>46</v>
      </c>
      <c r="H281" s="16" t="s">
        <v>72</v>
      </c>
      <c r="I281" s="15" t="s">
        <v>27</v>
      </c>
      <c r="J281" s="17">
        <v>14000</v>
      </c>
      <c r="K281" s="21">
        <v>1</v>
      </c>
      <c r="L281" s="17">
        <v>14000</v>
      </c>
      <c r="M281" s="19">
        <v>0.45</v>
      </c>
      <c r="N281" s="779">
        <v>6300</v>
      </c>
      <c r="O281" s="19">
        <v>0.85</v>
      </c>
      <c r="P281" s="17">
        <f>=J281*0.85*12*0.45</f>
        <v>64260</v>
      </c>
      <c r="Q281" s="19">
        <v>0.7</v>
      </c>
      <c r="R281" s="17">
        <f>=J281*0.7*24*0.45</f>
        <v>105840</v>
      </c>
      <c r="S281" s="19">
        <v>0.5</v>
      </c>
      <c r="T281" s="17">
        <f>=L281*0.45*36*0.5</f>
        <v>113400</v>
      </c>
      <c r="U281" s="111" t="s"/>
      <c r="V281" s="111" t="s"/>
      <c r="W281" s="58" t="s"/>
      <c r="X281" s="170" t="s"/>
      <c r="Y281" s="170" t="s"/>
      <c r="Z281" s="170" t="s"/>
    </row>
    <row r="282" spans="1:26" ht="15" customHeight="1">
      <c r="A282" s="83" t="s"/>
      <c r="B282" s="83" t="s"/>
      <c r="C282" s="83" t="s"/>
      <c r="D282" s="83" t="s"/>
      <c r="E282" s="83" t="s"/>
      <c r="F282" s="888" t="s">
        <v>367</v>
      </c>
      <c r="G282" s="16" t="s">
        <v>46</v>
      </c>
      <c r="H282" s="16" t="s">
        <v>72</v>
      </c>
      <c r="I282" s="15" t="s">
        <v>27</v>
      </c>
      <c r="J282" s="17">
        <v>20000</v>
      </c>
      <c r="K282" s="21">
        <v>1</v>
      </c>
      <c r="L282" s="17">
        <v>20000</v>
      </c>
      <c r="M282" s="19">
        <v>0.45</v>
      </c>
      <c r="N282" s="779">
        <v>9000</v>
      </c>
      <c r="O282" s="19">
        <v>0.85</v>
      </c>
      <c r="P282" s="17">
        <f>=J282*0.85*12*0.45</f>
        <v>91800</v>
      </c>
      <c r="Q282" s="19">
        <v>0.7</v>
      </c>
      <c r="R282" s="17">
        <f>=J282*0.7*24*0.45</f>
        <v>151200</v>
      </c>
      <c r="S282" s="19">
        <v>0.5</v>
      </c>
      <c r="T282" s="17">
        <f>=L282*0.45*36*0.5</f>
        <v>162000</v>
      </c>
      <c r="U282" s="111" t="s"/>
      <c r="V282" s="111" t="s"/>
      <c r="W282" s="58" t="s"/>
      <c r="X282" s="170" t="s"/>
      <c r="Y282" s="170" t="s"/>
      <c r="Z282" s="170" t="s"/>
    </row>
    <row r="283" spans="1:26" ht="15" customHeight="1">
      <c r="A283" s="83" t="s"/>
      <c r="B283" s="83" t="s"/>
      <c r="C283" s="83" t="s"/>
      <c r="D283" s="83" t="s"/>
      <c r="E283" s="35" t="s"/>
      <c r="F283" s="94" t="s">
        <v>368</v>
      </c>
      <c r="G283" s="16" t="s">
        <v>46</v>
      </c>
      <c r="H283" s="16" t="s">
        <v>72</v>
      </c>
      <c r="I283" s="15" t="s">
        <v>27</v>
      </c>
      <c r="J283" s="17">
        <v>29550</v>
      </c>
      <c r="K283" s="21">
        <v>1</v>
      </c>
      <c r="L283" s="17">
        <v>29550</v>
      </c>
      <c r="M283" s="19">
        <v>0.45</v>
      </c>
      <c r="N283" s="779">
        <v>13297.5</v>
      </c>
      <c r="O283" s="19">
        <v>0.85</v>
      </c>
      <c r="P283" s="17">
        <f>=J283*0.85*12*0.45</f>
        <v>135634.5</v>
      </c>
      <c r="Q283" s="19">
        <v>0.7</v>
      </c>
      <c r="R283" s="17">
        <f>=J283*0.7*24*0.45</f>
        <v>223398</v>
      </c>
      <c r="S283" s="19">
        <v>0.5</v>
      </c>
      <c r="T283" s="17">
        <f>=L283*0.45*36*0.5</f>
        <v>239355</v>
      </c>
      <c r="U283" s="111" t="s"/>
      <c r="V283" s="111" t="s"/>
      <c r="W283" s="58" t="s"/>
      <c r="X283" s="170" t="s"/>
      <c r="Y283" s="170" t="s"/>
      <c r="Z283" s="170" t="s"/>
    </row>
    <row r="284" spans="1:26" ht="15" customHeight="1">
      <c r="A284" s="83" t="s"/>
      <c r="B284" s="83" t="s"/>
      <c r="C284" s="83" t="s"/>
      <c r="D284" s="83" t="s"/>
      <c r="E284" s="299" t="s">
        <v>905</v>
      </c>
      <c r="F284" s="885" t="s">
        <v>171</v>
      </c>
      <c r="G284" s="16" t="s">
        <v>46</v>
      </c>
      <c r="H284" s="16" t="s">
        <v>72</v>
      </c>
      <c r="I284" s="15" t="s">
        <v>27</v>
      </c>
      <c r="J284" s="17">
        <v>1020</v>
      </c>
      <c r="K284" s="21">
        <v>1</v>
      </c>
      <c r="L284" s="17">
        <v>1020</v>
      </c>
      <c r="M284" s="19">
        <v>0.45</v>
      </c>
      <c r="N284" s="779">
        <v>459</v>
      </c>
      <c r="O284" s="19">
        <v>0.85</v>
      </c>
      <c r="P284" s="17">
        <f>=J284*0.85*12*0.45</f>
        <v>4681.8</v>
      </c>
      <c r="Q284" s="19">
        <v>0.7</v>
      </c>
      <c r="R284" s="17">
        <f>=J284*0.7*24*0.45</f>
        <v>7711.2</v>
      </c>
      <c r="S284" s="19">
        <v>0.5</v>
      </c>
      <c r="T284" s="17">
        <f>=L284*0.45*36*0.5</f>
        <v>8262</v>
      </c>
      <c r="U284" s="327" t="s"/>
      <c r="V284" s="111" t="s"/>
      <c r="W284" s="58" t="s"/>
      <c r="X284" s="170" t="s"/>
      <c r="Y284" s="170" t="s"/>
      <c r="Z284" s="170" t="s"/>
    </row>
    <row r="285" spans="1:26" ht="15" customHeight="1">
      <c r="A285" s="83" t="s"/>
      <c r="B285" s="83" t="s"/>
      <c r="C285" s="83" t="s"/>
      <c r="D285" s="83" t="s"/>
      <c r="E285" s="83" t="s"/>
      <c r="F285" s="886" t="s">
        <v>363</v>
      </c>
      <c r="G285" s="328" t="s">
        <v>46</v>
      </c>
      <c r="H285" s="328" t="s">
        <v>72</v>
      </c>
      <c r="I285" s="329" t="s">
        <v>27</v>
      </c>
      <c r="J285" s="330">
        <v>1280</v>
      </c>
      <c r="K285" s="331">
        <v>1</v>
      </c>
      <c r="L285" s="330">
        <v>1280</v>
      </c>
      <c r="M285" s="332">
        <v>0.45</v>
      </c>
      <c r="N285" s="802">
        <v>576</v>
      </c>
      <c r="O285" s="332">
        <v>0.85</v>
      </c>
      <c r="P285" s="330">
        <f>=J285*0.85*12*0.45</f>
        <v>5875.2</v>
      </c>
      <c r="Q285" s="332">
        <v>0.7</v>
      </c>
      <c r="R285" s="330">
        <f>=J285*0.7*24*0.45</f>
        <v>9676.8</v>
      </c>
      <c r="S285" s="332">
        <v>0.5</v>
      </c>
      <c r="T285" s="330">
        <f>=L285*0.45*36*0.5</f>
        <v>10368</v>
      </c>
      <c r="U285" s="333" t="s"/>
      <c r="V285" s="333" t="s"/>
      <c r="W285" s="335" t="s"/>
      <c r="X285" s="170" t="s"/>
      <c r="Y285" s="170" t="s"/>
      <c r="Z285" s="170" t="s"/>
    </row>
    <row r="286" spans="1:26" ht="15" customHeight="1">
      <c r="A286" s="83" t="s"/>
      <c r="B286" s="83" t="s"/>
      <c r="C286" s="83" t="s"/>
      <c r="D286" s="83" t="s"/>
      <c r="E286" s="83" t="s"/>
      <c r="F286" s="94" t="s">
        <v>175</v>
      </c>
      <c r="G286" s="16" t="s">
        <v>46</v>
      </c>
      <c r="H286" s="16" t="s">
        <v>72</v>
      </c>
      <c r="I286" s="15" t="s">
        <v>27</v>
      </c>
      <c r="J286" s="17">
        <v>2600</v>
      </c>
      <c r="K286" s="21">
        <v>1</v>
      </c>
      <c r="L286" s="17">
        <v>2600</v>
      </c>
      <c r="M286" s="19">
        <v>0.45</v>
      </c>
      <c r="N286" s="779">
        <v>1170</v>
      </c>
      <c r="O286" s="19">
        <v>0.85</v>
      </c>
      <c r="P286" s="17">
        <f>=J286*0.85*12*0.45</f>
        <v>11934</v>
      </c>
      <c r="Q286" s="19">
        <v>0.7</v>
      </c>
      <c r="R286" s="17">
        <f>=J286*0.7*24*0.45</f>
        <v>19656</v>
      </c>
      <c r="S286" s="19">
        <v>0.5</v>
      </c>
      <c r="T286" s="17">
        <f>=L286*0.45*36*0.5</f>
        <v>21060</v>
      </c>
      <c r="U286" s="111" t="s"/>
      <c r="V286" s="327" t="s"/>
      <c r="W286" s="58" t="s"/>
      <c r="X286" s="170" t="s"/>
      <c r="Y286" s="170" t="s"/>
      <c r="Z286" s="170" t="s"/>
    </row>
    <row r="287" spans="1:26" ht="15" customHeight="1">
      <c r="A287" s="83" t="s"/>
      <c r="B287" s="83" t="s"/>
      <c r="C287" s="83" t="s"/>
      <c r="D287" s="83" t="s"/>
      <c r="E287" s="83" t="s"/>
      <c r="F287" s="94" t="s">
        <v>364</v>
      </c>
      <c r="G287" s="16" t="s">
        <v>46</v>
      </c>
      <c r="H287" s="16" t="s">
        <v>72</v>
      </c>
      <c r="I287" s="15" t="s">
        <v>27</v>
      </c>
      <c r="J287" s="17">
        <v>4600</v>
      </c>
      <c r="K287" s="21">
        <v>1</v>
      </c>
      <c r="L287" s="17">
        <v>4600</v>
      </c>
      <c r="M287" s="19">
        <v>0.45</v>
      </c>
      <c r="N287" s="779">
        <v>2070</v>
      </c>
      <c r="O287" s="19">
        <v>0.85</v>
      </c>
      <c r="P287" s="17">
        <f>=J287*0.85*12*0.45</f>
        <v>21114</v>
      </c>
      <c r="Q287" s="19">
        <v>0.7</v>
      </c>
      <c r="R287" s="17">
        <f>=J287*0.7*24*0.45</f>
        <v>34776</v>
      </c>
      <c r="S287" s="19">
        <v>0.5</v>
      </c>
      <c r="T287" s="17">
        <f>=L287*0.45*36*0.5</f>
        <v>37260</v>
      </c>
      <c r="U287" s="111" t="s"/>
      <c r="V287" s="327" t="s"/>
      <c r="W287" s="58" t="s"/>
      <c r="X287" s="170" t="s"/>
      <c r="Y287" s="170" t="s"/>
      <c r="Z287" s="170" t="s"/>
    </row>
    <row r="288" spans="1:26" ht="15" customHeight="1">
      <c r="A288" s="83" t="s"/>
      <c r="B288" s="83" t="s"/>
      <c r="C288" s="83" t="s"/>
      <c r="D288" s="83" t="s"/>
      <c r="E288" s="83" t="s"/>
      <c r="F288" s="887" t="s">
        <v>179</v>
      </c>
      <c r="G288" s="16" t="s">
        <v>46</v>
      </c>
      <c r="H288" s="16" t="s">
        <v>72</v>
      </c>
      <c r="I288" s="15" t="s">
        <v>27</v>
      </c>
      <c r="J288" s="17">
        <v>6200</v>
      </c>
      <c r="K288" s="21">
        <v>1</v>
      </c>
      <c r="L288" s="17">
        <v>6200</v>
      </c>
      <c r="M288" s="19">
        <v>0.45</v>
      </c>
      <c r="N288" s="779">
        <v>2790</v>
      </c>
      <c r="O288" s="19">
        <v>0.85</v>
      </c>
      <c r="P288" s="17">
        <f>=J288*0.85*12*0.45</f>
        <v>28458</v>
      </c>
      <c r="Q288" s="19">
        <v>0.7</v>
      </c>
      <c r="R288" s="17">
        <f>=J288*0.7*24*0.45</f>
        <v>46872</v>
      </c>
      <c r="S288" s="19">
        <v>0.5</v>
      </c>
      <c r="T288" s="17">
        <f>=L288*0.45*36*0.5</f>
        <v>50220</v>
      </c>
      <c r="U288" s="111" t="s"/>
      <c r="V288" s="111" t="s"/>
      <c r="W288" s="58" t="s"/>
      <c r="X288" s="170" t="s"/>
      <c r="Y288" s="170" t="s"/>
      <c r="Z288" s="170" t="s"/>
    </row>
    <row r="289" spans="1:26" ht="15" customHeight="1">
      <c r="A289" s="83" t="s"/>
      <c r="B289" s="83" t="s"/>
      <c r="C289" s="83" t="s"/>
      <c r="D289" s="83" t="s"/>
      <c r="E289" s="83" t="s"/>
      <c r="F289" s="887" t="s">
        <v>196</v>
      </c>
      <c r="G289" s="16" t="s">
        <v>46</v>
      </c>
      <c r="H289" s="16" t="s">
        <v>72</v>
      </c>
      <c r="I289" s="15" t="s">
        <v>27</v>
      </c>
      <c r="J289" s="17">
        <v>9200</v>
      </c>
      <c r="K289" s="21">
        <v>1</v>
      </c>
      <c r="L289" s="17">
        <v>9200</v>
      </c>
      <c r="M289" s="19">
        <v>0.45</v>
      </c>
      <c r="N289" s="779">
        <v>4140</v>
      </c>
      <c r="O289" s="19">
        <v>0.85</v>
      </c>
      <c r="P289" s="17">
        <f>=J289*0.85*12*0.45</f>
        <v>42228</v>
      </c>
      <c r="Q289" s="19">
        <v>0.7</v>
      </c>
      <c r="R289" s="17">
        <f>=J289*0.7*24*0.45</f>
        <v>69552</v>
      </c>
      <c r="S289" s="19">
        <v>0.5</v>
      </c>
      <c r="T289" s="17">
        <f>=L289*0.45*36*0.5</f>
        <v>74520</v>
      </c>
      <c r="U289" s="111" t="s"/>
      <c r="V289" s="111" t="s"/>
      <c r="W289" s="58" t="s"/>
      <c r="X289" s="170" t="s"/>
      <c r="Y289" s="170" t="s"/>
      <c r="Z289" s="170" t="s"/>
    </row>
    <row r="290" spans="1:26" ht="15" customHeight="1">
      <c r="A290" s="83" t="s"/>
      <c r="B290" s="83" t="s"/>
      <c r="C290" s="83" t="s"/>
      <c r="D290" s="83" t="s"/>
      <c r="E290" s="83" t="s"/>
      <c r="F290" s="94" t="s">
        <v>365</v>
      </c>
      <c r="G290" s="16" t="s">
        <v>46</v>
      </c>
      <c r="H290" s="16" t="s">
        <v>72</v>
      </c>
      <c r="I290" s="15" t="s">
        <v>27</v>
      </c>
      <c r="J290" s="17">
        <v>14170</v>
      </c>
      <c r="K290" s="21">
        <v>1</v>
      </c>
      <c r="L290" s="17">
        <v>14170</v>
      </c>
      <c r="M290" s="19">
        <v>0.45</v>
      </c>
      <c r="N290" s="779">
        <v>6376.5</v>
      </c>
      <c r="O290" s="19">
        <v>0.85</v>
      </c>
      <c r="P290" s="17">
        <f>=J290*0.85*12*0.45</f>
        <v>65040.3</v>
      </c>
      <c r="Q290" s="19">
        <v>0.7</v>
      </c>
      <c r="R290" s="17">
        <f>=J290*0.7*24*0.45</f>
        <v>107125.2</v>
      </c>
      <c r="S290" s="19">
        <v>0.5</v>
      </c>
      <c r="T290" s="17">
        <f>=L290*0.45*36*0.5</f>
        <v>114777</v>
      </c>
      <c r="U290" s="111" t="s"/>
      <c r="V290" s="111" t="s"/>
      <c r="W290" s="58" t="s"/>
      <c r="X290" s="170" t="s"/>
      <c r="Y290" s="170" t="s"/>
      <c r="Z290" s="170" t="s"/>
    </row>
    <row r="291" spans="1:26" ht="15" customHeight="1">
      <c r="A291" s="83" t="s"/>
      <c r="B291" s="83" t="s"/>
      <c r="C291" s="83" t="s"/>
      <c r="D291" s="83" t="s"/>
      <c r="E291" s="83" t="s"/>
      <c r="F291" s="94" t="s">
        <v>366</v>
      </c>
      <c r="G291" s="16" t="s">
        <v>46</v>
      </c>
      <c r="H291" s="16" t="s">
        <v>72</v>
      </c>
      <c r="I291" s="15" t="s">
        <v>27</v>
      </c>
      <c r="J291" s="17">
        <v>17170</v>
      </c>
      <c r="K291" s="21">
        <v>1</v>
      </c>
      <c r="L291" s="17">
        <v>17170</v>
      </c>
      <c r="M291" s="19">
        <v>0.45</v>
      </c>
      <c r="N291" s="779">
        <v>7726.5</v>
      </c>
      <c r="O291" s="19">
        <v>0.85</v>
      </c>
      <c r="P291" s="17">
        <f>=J291*0.85*12*0.45</f>
        <v>78810.3</v>
      </c>
      <c r="Q291" s="19">
        <v>0.7</v>
      </c>
      <c r="R291" s="17">
        <f>=J291*0.7*24*0.45</f>
        <v>129805.2</v>
      </c>
      <c r="S291" s="19">
        <v>0.5</v>
      </c>
      <c r="T291" s="17">
        <f>=L291*0.45*36*0.5</f>
        <v>139077</v>
      </c>
      <c r="U291" s="111" t="s"/>
      <c r="V291" s="111" t="s"/>
      <c r="W291" s="58" t="s"/>
      <c r="X291" s="170" t="s"/>
      <c r="Y291" s="170" t="s"/>
      <c r="Z291" s="170" t="s"/>
    </row>
    <row r="292" spans="1:26" ht="15" customHeight="1">
      <c r="A292" s="83" t="s"/>
      <c r="B292" s="83" t="s"/>
      <c r="C292" s="83" t="s"/>
      <c r="D292" s="83" t="s"/>
      <c r="E292" s="83" t="s"/>
      <c r="F292" s="887" t="s">
        <v>367</v>
      </c>
      <c r="G292" s="16" t="s">
        <v>46</v>
      </c>
      <c r="H292" s="16" t="s">
        <v>72</v>
      </c>
      <c r="I292" s="15" t="s">
        <v>27</v>
      </c>
      <c r="J292" s="17">
        <v>27000</v>
      </c>
      <c r="K292" s="21">
        <v>1</v>
      </c>
      <c r="L292" s="17">
        <v>27000</v>
      </c>
      <c r="M292" s="19">
        <v>0.45</v>
      </c>
      <c r="N292" s="779">
        <v>12150</v>
      </c>
      <c r="O292" s="19">
        <v>0.85</v>
      </c>
      <c r="P292" s="17">
        <f>=J292*0.85*12*0.45</f>
        <v>123930</v>
      </c>
      <c r="Q292" s="19">
        <v>0.7</v>
      </c>
      <c r="R292" s="17">
        <f>=J292*0.7*24*0.45</f>
        <v>204120</v>
      </c>
      <c r="S292" s="19">
        <v>0.5</v>
      </c>
      <c r="T292" s="17">
        <f>=L292*0.45*36*0.5</f>
        <v>218700</v>
      </c>
      <c r="U292" s="111" t="s"/>
      <c r="V292" s="111" t="s"/>
      <c r="W292" s="58" t="s"/>
      <c r="X292" s="170" t="s"/>
      <c r="Y292" s="170" t="s"/>
      <c r="Z292" s="170" t="s"/>
    </row>
    <row r="293" spans="1:26" ht="15" customHeight="1">
      <c r="A293" s="35" t="s"/>
      <c r="B293" s="35" t="s"/>
      <c r="C293" s="35" t="s"/>
      <c r="D293" s="35" t="s"/>
      <c r="E293" s="35" t="s"/>
      <c r="F293" s="94" t="s">
        <v>368</v>
      </c>
      <c r="G293" s="16" t="s">
        <v>46</v>
      </c>
      <c r="H293" s="16" t="s">
        <v>72</v>
      </c>
      <c r="I293" s="15" t="s">
        <v>27</v>
      </c>
      <c r="J293" s="17">
        <v>36000</v>
      </c>
      <c r="K293" s="21">
        <v>1</v>
      </c>
      <c r="L293" s="17">
        <v>36000</v>
      </c>
      <c r="M293" s="19">
        <v>0.45</v>
      </c>
      <c r="N293" s="779">
        <v>16200</v>
      </c>
      <c r="O293" s="19">
        <v>0.85</v>
      </c>
      <c r="P293" s="17">
        <f>=J293*0.85*12*0.45</f>
        <v>165240</v>
      </c>
      <c r="Q293" s="19">
        <v>0.7</v>
      </c>
      <c r="R293" s="17">
        <f>=J293*0.7*24*0.45</f>
        <v>272160</v>
      </c>
      <c r="S293" s="19">
        <v>0.5</v>
      </c>
      <c r="T293" s="17">
        <f>=L293*0.45*36*0.5</f>
        <v>291600</v>
      </c>
      <c r="U293" s="111" t="s"/>
      <c r="V293" s="111" t="s"/>
      <c r="W293" s="58" t="s"/>
      <c r="X293" s="170" t="s"/>
      <c r="Y293" s="170" t="s"/>
      <c r="Z293" s="170" t="s"/>
    </row>
    <row r="294" spans="1:26" ht="43.5" customHeight="1">
      <c r="A294" s="15">
        <v>11</v>
      </c>
      <c r="B294" s="338" t="s">
        <v>350</v>
      </c>
      <c r="C294" s="323" t="s">
        <v>369</v>
      </c>
      <c r="D294" s="16" t="s">
        <v>94</v>
      </c>
      <c r="E294" s="162" t="s">
        <v>906</v>
      </c>
      <c r="F294" s="94" t="s">
        <v>370</v>
      </c>
      <c r="G294" s="16" t="s">
        <v>46</v>
      </c>
      <c r="H294" s="16" t="s">
        <v>66</v>
      </c>
      <c r="I294" s="15" t="s">
        <v>27</v>
      </c>
      <c r="J294" s="17">
        <v>3000</v>
      </c>
      <c r="K294" s="21">
        <v>1</v>
      </c>
      <c r="L294" s="17">
        <v>3000</v>
      </c>
      <c r="M294" s="19">
        <v>0.45</v>
      </c>
      <c r="N294" s="779">
        <v>1350</v>
      </c>
      <c r="O294" s="19">
        <v>0.8333</v>
      </c>
      <c r="P294" s="17">
        <f>=J294*M294*O294*12</f>
        <v>13499.46</v>
      </c>
      <c r="Q294" s="19">
        <v>0.8333</v>
      </c>
      <c r="R294" s="17">
        <f>=J294*M294*Q294*24</f>
        <v>26998.92</v>
      </c>
      <c r="S294" s="19">
        <v>0.8333</v>
      </c>
      <c r="T294" s="17">
        <f>=J294*M294*Q294*36</f>
        <v>40498.38</v>
      </c>
      <c r="U294" s="58" t="s"/>
      <c r="V294" s="58" t="s"/>
      <c r="W294" s="58" t="s"/>
      <c r="X294" s="170" t="s"/>
      <c r="Y294" s="170" t="s"/>
      <c r="Z294" s="170" t="s"/>
    </row>
    <row r="295" spans="1:26" ht="39" customHeight="1">
      <c r="A295" s="64" t="s"/>
      <c r="B295" s="59" t="s"/>
      <c r="C295" s="64" t="s"/>
      <c r="D295" s="182" t="s"/>
      <c r="E295" s="162" t="s">
        <v>907</v>
      </c>
      <c r="F295" s="94" t="s">
        <v>371</v>
      </c>
      <c r="G295" s="16" t="s">
        <v>46</v>
      </c>
      <c r="H295" s="16" t="s">
        <v>66</v>
      </c>
      <c r="I295" s="15" t="s">
        <v>27</v>
      </c>
      <c r="J295" s="17">
        <v>5400</v>
      </c>
      <c r="K295" s="21">
        <v>1</v>
      </c>
      <c r="L295" s="17">
        <v>5400</v>
      </c>
      <c r="M295" s="19">
        <v>0.45</v>
      </c>
      <c r="N295" s="779">
        <v>2430</v>
      </c>
      <c r="O295" s="19">
        <v>0.8333</v>
      </c>
      <c r="P295" s="17">
        <f>=J295*M295*O295*12</f>
        <v>24299.028</v>
      </c>
      <c r="Q295" s="19">
        <v>0.8333</v>
      </c>
      <c r="R295" s="17">
        <f>=J295*M295*Q295*24</f>
        <v>48598.056</v>
      </c>
      <c r="S295" s="19">
        <v>0.8333</v>
      </c>
      <c r="T295" s="17">
        <f>=J295*M295*Q295*36</f>
        <v>72897.084</v>
      </c>
      <c r="U295" s="58" t="s"/>
      <c r="V295" s="58" t="s"/>
      <c r="W295" s="58" t="s"/>
      <c r="X295" s="170" t="s"/>
      <c r="Y295" s="170" t="s"/>
      <c r="Z295" s="170" t="s"/>
    </row>
    <row r="296" spans="1:26" ht="53.25" customHeight="1">
      <c r="A296" s="64" t="s"/>
      <c r="B296" s="59" t="s"/>
      <c r="C296" s="64" t="s"/>
      <c r="D296" s="182" t="s"/>
      <c r="E296" s="162" t="s">
        <v>908</v>
      </c>
      <c r="F296" s="94" t="s">
        <v>372</v>
      </c>
      <c r="G296" s="16" t="s">
        <v>46</v>
      </c>
      <c r="H296" s="16" t="s">
        <v>66</v>
      </c>
      <c r="I296" s="15" t="s">
        <v>27</v>
      </c>
      <c r="J296" s="17">
        <v>9600</v>
      </c>
      <c r="K296" s="21">
        <v>1</v>
      </c>
      <c r="L296" s="17">
        <v>9600</v>
      </c>
      <c r="M296" s="19">
        <v>0.45</v>
      </c>
      <c r="N296" s="779">
        <v>4320</v>
      </c>
      <c r="O296" s="19">
        <v>0.8333</v>
      </c>
      <c r="P296" s="17">
        <f>=J296*M296*O296*12</f>
        <v>43198.272</v>
      </c>
      <c r="Q296" s="19">
        <v>0.8333</v>
      </c>
      <c r="R296" s="17">
        <f>=J296*M296*Q296*24</f>
        <v>86396.544</v>
      </c>
      <c r="S296" s="19">
        <v>0.8333</v>
      </c>
      <c r="T296" s="17">
        <f>=J296*M296*Q296*36</f>
        <v>129594.816</v>
      </c>
      <c r="U296" s="58" t="s"/>
      <c r="V296" s="58" t="s"/>
      <c r="W296" s="58" t="s"/>
      <c r="X296" s="170" t="s"/>
      <c r="Y296" s="170" t="s"/>
      <c r="Z296" s="170" t="s"/>
    </row>
    <row r="297" spans="1:26" ht="52.5" customHeight="1">
      <c r="A297" s="64" t="s"/>
      <c r="B297" s="59" t="s"/>
      <c r="C297" s="64" t="s"/>
      <c r="D297" s="182" t="s"/>
      <c r="E297" s="162" t="s">
        <v>909</v>
      </c>
      <c r="F297" s="94" t="s">
        <v>373</v>
      </c>
      <c r="G297" s="16" t="s">
        <v>46</v>
      </c>
      <c r="H297" s="16" t="s">
        <v>66</v>
      </c>
      <c r="I297" s="15" t="s">
        <v>27</v>
      </c>
      <c r="J297" s="17">
        <v>22500</v>
      </c>
      <c r="K297" s="21">
        <v>1</v>
      </c>
      <c r="L297" s="17">
        <v>22500</v>
      </c>
      <c r="M297" s="19">
        <v>0.45</v>
      </c>
      <c r="N297" s="779">
        <v>10125</v>
      </c>
      <c r="O297" s="19">
        <v>0.8333</v>
      </c>
      <c r="P297" s="17">
        <f>=J297*M297*O297*12</f>
        <v>101245.95</v>
      </c>
      <c r="Q297" s="19">
        <v>0.8333</v>
      </c>
      <c r="R297" s="17">
        <f>=J297*M297*Q297*24</f>
        <v>202491.9</v>
      </c>
      <c r="S297" s="19">
        <v>0.8333</v>
      </c>
      <c r="T297" s="17">
        <f>=J297*M297*Q297*36</f>
        <v>303737.85</v>
      </c>
      <c r="U297" s="58" t="s"/>
      <c r="V297" s="58" t="s"/>
      <c r="W297" s="58" t="s"/>
      <c r="X297" s="170" t="s"/>
      <c r="Y297" s="170" t="s"/>
      <c r="Z297" s="170" t="s"/>
    </row>
    <row r="298" spans="1:26" ht="68.25" customHeight="1">
      <c r="A298" s="15" t="s"/>
      <c r="B298" s="322" t="s"/>
      <c r="C298" s="179" t="s"/>
      <c r="D298" s="16" t="s"/>
      <c r="E298" s="16" t="s">
        <v>910</v>
      </c>
      <c r="F298" s="94" t="s">
        <v>374</v>
      </c>
      <c r="G298" s="16" t="s">
        <v>46</v>
      </c>
      <c r="H298" s="16" t="s">
        <v>66</v>
      </c>
      <c r="I298" s="15" t="s">
        <v>27</v>
      </c>
      <c r="J298" s="17">
        <v>650</v>
      </c>
      <c r="K298" s="21">
        <v>1</v>
      </c>
      <c r="L298" s="17">
        <v>650</v>
      </c>
      <c r="M298" s="19">
        <v>0.45</v>
      </c>
      <c r="N298" s="779">
        <v>292.5</v>
      </c>
      <c r="O298" s="19">
        <v>0.8333</v>
      </c>
      <c r="P298" s="17">
        <f>=J298*M298*O298*12</f>
        <v>2924.883</v>
      </c>
      <c r="Q298" s="19">
        <v>0.8333</v>
      </c>
      <c r="R298" s="17">
        <f>=J298*M298*Q298*24</f>
        <v>5849.766</v>
      </c>
      <c r="S298" s="19">
        <v>0.8333</v>
      </c>
      <c r="T298" s="17">
        <f>=J298*M298*Q298*36</f>
        <v>8774.649</v>
      </c>
      <c r="U298" s="58" t="s"/>
      <c r="V298" s="58" t="s"/>
      <c r="W298" s="58" t="s"/>
      <c r="X298" s="170" t="s"/>
      <c r="Y298" s="170" t="s"/>
      <c r="Z298" s="170" t="s"/>
    </row>
    <row r="299" spans="1:26" ht="33" customHeight="1">
      <c r="A299" s="64" t="s"/>
      <c r="B299" s="59" t="s"/>
      <c r="C299" s="64" t="s"/>
      <c r="D299" s="182" t="s"/>
      <c r="E299" s="16" t="s">
        <v>911</v>
      </c>
      <c r="F299" s="94" t="s">
        <v>360</v>
      </c>
      <c r="G299" s="16" t="s">
        <v>46</v>
      </c>
      <c r="H299" s="16" t="s">
        <v>66</v>
      </c>
      <c r="I299" s="15" t="s">
        <v>27</v>
      </c>
      <c r="J299" s="17">
        <v>500</v>
      </c>
      <c r="K299" s="21">
        <v>1</v>
      </c>
      <c r="L299" s="17">
        <v>500</v>
      </c>
      <c r="M299" s="19">
        <v>0.45</v>
      </c>
      <c r="N299" s="779">
        <v>225</v>
      </c>
      <c r="O299" s="19">
        <v>0.8333</v>
      </c>
      <c r="P299" s="17">
        <f>=J299*M299*O299*12</f>
        <v>2249.91</v>
      </c>
      <c r="Q299" s="19">
        <v>0.8333</v>
      </c>
      <c r="R299" s="17">
        <f>=J299*M299*Q299*24</f>
        <v>4499.82</v>
      </c>
      <c r="S299" s="19">
        <v>0.8333</v>
      </c>
      <c r="T299" s="17">
        <f>=J299*M299*Q299*36</f>
        <v>6749.73</v>
      </c>
      <c r="U299" s="58" t="s"/>
      <c r="V299" s="58" t="s"/>
      <c r="W299" s="58" t="s"/>
      <c r="X299" s="170" t="s"/>
      <c r="Y299" s="170" t="s"/>
      <c r="Z299" s="170" t="s"/>
    </row>
    <row r="300" spans="1:26" ht="26.25" customHeight="1">
      <c r="A300" s="15">
        <v>12</v>
      </c>
      <c r="B300" s="338" t="s">
        <v>99</v>
      </c>
      <c r="C300" s="179" t="s">
        <v>375</v>
      </c>
      <c r="D300" s="16" t="s">
        <v>71</v>
      </c>
      <c r="E300" s="16" t="s">
        <v>376</v>
      </c>
      <c r="F300" s="94" t="s">
        <v>78</v>
      </c>
      <c r="G300" s="16" t="s">
        <v>46</v>
      </c>
      <c r="H300" s="16" t="s">
        <v>66</v>
      </c>
      <c r="I300" s="15" t="s">
        <v>27</v>
      </c>
      <c r="J300" s="17">
        <v>1600</v>
      </c>
      <c r="K300" s="21">
        <v>1</v>
      </c>
      <c r="L300" s="17">
        <v>1600</v>
      </c>
      <c r="M300" s="19">
        <v>0.45</v>
      </c>
      <c r="N300" s="779">
        <v>720</v>
      </c>
      <c r="O300" s="19">
        <v>0.85</v>
      </c>
      <c r="P300" s="17">
        <f>=J300*M300*O300*12</f>
        <v>7344</v>
      </c>
      <c r="Q300" s="19">
        <v>0.85</v>
      </c>
      <c r="R300" s="17">
        <f>=J300*M300*Q300*24</f>
        <v>14688</v>
      </c>
      <c r="S300" s="19">
        <v>0.85</v>
      </c>
      <c r="T300" s="17">
        <f>=J300*M300*Q300*36</f>
        <v>22032</v>
      </c>
      <c r="U300" s="58" t="s"/>
      <c r="V300" s="58" t="s"/>
      <c r="W300" s="58" t="s"/>
      <c r="X300" s="170" t="s"/>
      <c r="Y300" s="170" t="s"/>
      <c r="Z300" s="170" t="s"/>
    </row>
    <row r="301" spans="1:26" ht="26.25" customHeight="1">
      <c r="A301" s="181" t="s"/>
      <c r="B301" s="339" t="s"/>
      <c r="C301" s="181" t="s"/>
      <c r="D301" s="182" t="s"/>
      <c r="E301" s="16" t="s">
        <v>377</v>
      </c>
      <c r="F301" s="94" t="s">
        <v>150</v>
      </c>
      <c r="G301" s="16" t="s">
        <v>46</v>
      </c>
      <c r="H301" s="16" t="s">
        <v>151</v>
      </c>
      <c r="I301" s="15" t="s">
        <v>27</v>
      </c>
      <c r="J301" s="17">
        <v>0.45</v>
      </c>
      <c r="K301" s="21">
        <v>1</v>
      </c>
      <c r="L301" s="17">
        <v>0.45</v>
      </c>
      <c r="M301" s="19">
        <v>0.45</v>
      </c>
      <c r="N301" s="779">
        <v>0.2025</v>
      </c>
      <c r="O301" s="19">
        <v>0.85</v>
      </c>
      <c r="P301" s="17">
        <f>=J301*M301*O301*12</f>
        <v>2.0655</v>
      </c>
      <c r="Q301" s="19">
        <v>0.85</v>
      </c>
      <c r="R301" s="17">
        <f>=J301*M301*Q301*24</f>
        <v>4.131</v>
      </c>
      <c r="S301" s="19">
        <v>0.85</v>
      </c>
      <c r="T301" s="17">
        <f>=J301*M301*Q301*36</f>
        <v>6.1965</v>
      </c>
      <c r="U301" s="58" t="s"/>
      <c r="V301" s="58" t="s"/>
      <c r="W301" s="58" t="s"/>
      <c r="X301" s="170" t="s"/>
      <c r="Y301" s="170" t="s"/>
      <c r="Z301" s="170" t="s"/>
    </row>
    <row r="302" spans="1:26" ht="26.25" customHeight="1">
      <c r="A302" s="181" t="s"/>
      <c r="B302" s="339" t="s"/>
      <c r="C302" s="181" t="s"/>
      <c r="D302" s="182" t="s"/>
      <c r="E302" s="59" t="s"/>
      <c r="F302" s="94" t="s">
        <v>152</v>
      </c>
      <c r="G302" s="16" t="s">
        <v>46</v>
      </c>
      <c r="H302" s="16" t="s">
        <v>66</v>
      </c>
      <c r="I302" s="15" t="s">
        <v>27</v>
      </c>
      <c r="J302" s="17">
        <v>4500</v>
      </c>
      <c r="K302" s="21">
        <v>1</v>
      </c>
      <c r="L302" s="17">
        <v>4500</v>
      </c>
      <c r="M302" s="19">
        <v>0.45</v>
      </c>
      <c r="N302" s="779">
        <v>2025</v>
      </c>
      <c r="O302" s="19">
        <v>0.85</v>
      </c>
      <c r="P302" s="17">
        <f>=J302*M302*O302*12</f>
        <v>20655</v>
      </c>
      <c r="Q302" s="19">
        <v>0.85</v>
      </c>
      <c r="R302" s="17">
        <f>=J302*M302*Q302*24</f>
        <v>41310</v>
      </c>
      <c r="S302" s="19">
        <v>0.85</v>
      </c>
      <c r="T302" s="17">
        <f>=J302*M302*Q302*36</f>
        <v>61965</v>
      </c>
      <c r="U302" s="58" t="s"/>
      <c r="V302" s="58" t="s"/>
      <c r="W302" s="58" t="s"/>
      <c r="X302" s="170" t="s"/>
      <c r="Y302" s="170" t="s"/>
      <c r="Z302" s="170" t="s"/>
    </row>
    <row r="303" spans="1:26" ht="19.5" customHeight="1">
      <c r="A303" s="340">
        <v>13</v>
      </c>
      <c r="B303" s="341" t="s">
        <v>378</v>
      </c>
      <c r="C303" s="897" t="s">
        <v>950</v>
      </c>
      <c r="D303" s="343" t="s">
        <v>71</v>
      </c>
      <c r="E303" s="344" t="s">
        <v>380</v>
      </c>
      <c r="F303" s="889" t="s">
        <v>381</v>
      </c>
      <c r="G303" s="343" t="s">
        <v>46</v>
      </c>
      <c r="H303" s="343" t="s">
        <v>66</v>
      </c>
      <c r="I303" s="255" t="s">
        <v>27</v>
      </c>
      <c r="J303" s="345">
        <v>6000</v>
      </c>
      <c r="K303" s="51">
        <v>1</v>
      </c>
      <c r="L303" s="345">
        <v>6000</v>
      </c>
      <c r="M303" s="899">
        <v>0.4675</v>
      </c>
      <c r="N303" s="901">
        <f>=L303*M303</f>
        <v>2805</v>
      </c>
      <c r="O303" s="346">
        <v>0.85</v>
      </c>
      <c r="P303" s="24">
        <v>33660</v>
      </c>
      <c r="Q303" s="346">
        <v>0.85</v>
      </c>
      <c r="R303" s="24">
        <v>67320</v>
      </c>
      <c r="S303" s="346">
        <v>0.85</v>
      </c>
      <c r="T303" s="24">
        <v>100980</v>
      </c>
      <c r="U303" s="59" t="s"/>
      <c r="V303" s="59" t="s"/>
      <c r="W303" s="59" t="s"/>
      <c r="X303" s="170" t="s"/>
      <c r="Y303" s="170" t="s"/>
      <c r="Z303" s="170" t="s"/>
    </row>
    <row r="304" spans="1:26" ht="21" customHeight="1">
      <c r="A304" s="347" t="s"/>
      <c r="B304" s="348" t="s"/>
      <c r="C304" s="349" t="s"/>
      <c r="D304" s="350" t="s"/>
      <c r="E304" s="344" t="s">
        <v>382</v>
      </c>
      <c r="F304" s="890" t="s">
        <v>383</v>
      </c>
      <c r="G304" s="343" t="s">
        <v>46</v>
      </c>
      <c r="H304" s="343" t="s">
        <v>66</v>
      </c>
      <c r="I304" s="255" t="s">
        <v>27</v>
      </c>
      <c r="J304" s="345">
        <v>6000</v>
      </c>
      <c r="K304" s="51">
        <v>1</v>
      </c>
      <c r="L304" s="345">
        <v>6000</v>
      </c>
      <c r="M304" s="900">
        <v>0.4675</v>
      </c>
      <c r="N304" s="901">
        <f>=L304*M304</f>
        <v>2805</v>
      </c>
      <c r="O304" s="346">
        <v>0.85</v>
      </c>
      <c r="P304" s="24">
        <v>33660</v>
      </c>
      <c r="Q304" s="346">
        <v>0.85</v>
      </c>
      <c r="R304" s="24">
        <v>67320</v>
      </c>
      <c r="S304" s="346">
        <v>0.85</v>
      </c>
      <c r="T304" s="24">
        <v>100980</v>
      </c>
      <c r="U304" s="59" t="s"/>
      <c r="V304" s="59" t="s"/>
      <c r="W304" s="59" t="s"/>
      <c r="X304" s="170" t="s"/>
      <c r="Y304" s="170" t="s"/>
      <c r="Z304" s="170" t="s"/>
    </row>
    <row r="305" spans="1:26" ht="33">
      <c r="A305" s="347" t="s"/>
      <c r="B305" s="348" t="s"/>
      <c r="C305" s="349" t="s"/>
      <c r="D305" s="350" t="s"/>
      <c r="E305" s="344" t="s">
        <v>384</v>
      </c>
      <c r="F305" s="890" t="s">
        <v>385</v>
      </c>
      <c r="G305" s="343" t="s">
        <v>46</v>
      </c>
      <c r="H305" s="343" t="s">
        <v>66</v>
      </c>
      <c r="I305" s="255" t="s">
        <v>27</v>
      </c>
      <c r="J305" s="345">
        <v>5000</v>
      </c>
      <c r="K305" s="51">
        <v>1</v>
      </c>
      <c r="L305" s="345">
        <v>5000</v>
      </c>
      <c r="M305" s="900">
        <v>0.4675</v>
      </c>
      <c r="N305" s="901">
        <f>=L305*M305</f>
        <v>2337.5</v>
      </c>
      <c r="O305" s="19">
        <v>0.85</v>
      </c>
      <c r="P305" s="24">
        <v>28050</v>
      </c>
      <c r="Q305" s="19">
        <v>0.85</v>
      </c>
      <c r="R305" s="24">
        <v>56100</v>
      </c>
      <c r="S305" s="19">
        <v>0.85</v>
      </c>
      <c r="T305" s="24">
        <v>84150</v>
      </c>
      <c r="U305" s="59" t="s"/>
      <c r="V305" s="59" t="s"/>
      <c r="W305" s="59" t="s"/>
      <c r="X305" s="170" t="s"/>
      <c r="Y305" s="170" t="s"/>
      <c r="Z305" s="170" t="s"/>
    </row>
    <row r="306" spans="1:26" ht="21.75" customHeight="1">
      <c r="A306" s="347" t="s"/>
      <c r="B306" s="348" t="s"/>
      <c r="C306" s="349" t="s"/>
      <c r="D306" s="350" t="s"/>
      <c r="E306" s="344" t="s">
        <v>386</v>
      </c>
      <c r="F306" s="890" t="s">
        <v>387</v>
      </c>
      <c r="G306" s="343" t="s">
        <v>46</v>
      </c>
      <c r="H306" s="343" t="s">
        <v>66</v>
      </c>
      <c r="I306" s="255" t="s">
        <v>27</v>
      </c>
      <c r="J306" s="345">
        <v>4000</v>
      </c>
      <c r="K306" s="51">
        <v>1</v>
      </c>
      <c r="L306" s="345">
        <v>4000</v>
      </c>
      <c r="M306" s="900">
        <v>0.4675</v>
      </c>
      <c r="N306" s="901">
        <f>=L306*M306</f>
        <v>1870</v>
      </c>
      <c r="O306" s="19">
        <v>0.85</v>
      </c>
      <c r="P306" s="24">
        <v>22440</v>
      </c>
      <c r="Q306" s="19">
        <v>0.85</v>
      </c>
      <c r="R306" s="24">
        <v>44880</v>
      </c>
      <c r="S306" s="19">
        <v>0.85</v>
      </c>
      <c r="T306" s="24">
        <v>67320</v>
      </c>
      <c r="U306" s="59" t="s"/>
      <c r="V306" s="59" t="s"/>
      <c r="W306" s="59" t="s"/>
      <c r="X306" s="170" t="s"/>
      <c r="Y306" s="170" t="s"/>
      <c r="Z306" s="170" t="s"/>
    </row>
    <row r="307" spans="1:26" ht="20.25" customHeight="1">
      <c r="A307" s="347" t="s"/>
      <c r="B307" s="348" t="s"/>
      <c r="C307" s="349" t="s"/>
      <c r="D307" s="350" t="s"/>
      <c r="E307" s="344" t="s">
        <v>388</v>
      </c>
      <c r="F307" s="890" t="s">
        <v>389</v>
      </c>
      <c r="G307" s="343" t="s">
        <v>159</v>
      </c>
      <c r="H307" s="344" t="s">
        <v>213</v>
      </c>
      <c r="I307" s="255" t="s">
        <v>27</v>
      </c>
      <c r="J307" s="345">
        <v>100</v>
      </c>
      <c r="K307" s="51">
        <v>1</v>
      </c>
      <c r="L307" s="345">
        <v>100</v>
      </c>
      <c r="M307" s="900">
        <v>0.4675</v>
      </c>
      <c r="N307" s="901">
        <f>=L307*M307</f>
        <v>46.75</v>
      </c>
      <c r="O307" s="24" t="s">
        <v>28</v>
      </c>
      <c r="P307" s="24" t="s">
        <v>28</v>
      </c>
      <c r="Q307" s="24" t="s">
        <v>28</v>
      </c>
      <c r="R307" s="24" t="s">
        <v>28</v>
      </c>
      <c r="S307" s="24" t="s">
        <v>28</v>
      </c>
      <c r="T307" s="24" t="s">
        <v>28</v>
      </c>
      <c r="U307" s="59" t="s"/>
      <c r="V307" s="59" t="s"/>
      <c r="W307" s="59" t="s"/>
      <c r="X307" s="170" t="s"/>
      <c r="Y307" s="170" t="s"/>
      <c r="Z307" s="170" t="s"/>
    </row>
    <row r="308" spans="1:26" ht="21" customHeight="1">
      <c r="A308" s="351" t="s"/>
      <c r="B308" s="339" t="s"/>
      <c r="C308" s="352" t="s"/>
      <c r="D308" s="353" t="s"/>
      <c r="E308" s="343" t="s">
        <v>390</v>
      </c>
      <c r="F308" s="890" t="s">
        <v>391</v>
      </c>
      <c r="G308" s="343" t="s">
        <v>159</v>
      </c>
      <c r="H308" s="344" t="s">
        <v>213</v>
      </c>
      <c r="I308" s="255" t="s">
        <v>27</v>
      </c>
      <c r="J308" s="345">
        <v>280</v>
      </c>
      <c r="K308" s="51">
        <v>1</v>
      </c>
      <c r="L308" s="345">
        <v>280</v>
      </c>
      <c r="M308" s="900">
        <v>0.4675</v>
      </c>
      <c r="N308" s="901">
        <f>=L308*M308</f>
        <v>130.9</v>
      </c>
      <c r="O308" s="255" t="s">
        <v>28</v>
      </c>
      <c r="P308" s="24" t="s">
        <v>28</v>
      </c>
      <c r="Q308" s="255" t="s">
        <v>28</v>
      </c>
      <c r="R308" s="24" t="s">
        <v>28</v>
      </c>
      <c r="S308" s="255" t="s">
        <v>28</v>
      </c>
      <c r="T308" s="24" t="s">
        <v>28</v>
      </c>
      <c r="U308" s="59" t="s"/>
      <c r="V308" s="59" t="s"/>
      <c r="W308" s="59" t="s"/>
      <c r="X308" s="170" t="s"/>
      <c r="Y308" s="170" t="s"/>
      <c r="Z308" s="170" t="s"/>
    </row>
    <row r="309" spans="1:26" ht="18.75" customHeight="1">
      <c r="A309" s="351" t="s"/>
      <c r="B309" s="339" t="s"/>
      <c r="C309" s="352" t="s"/>
      <c r="D309" s="353" t="s"/>
      <c r="E309" s="343" t="s">
        <v>392</v>
      </c>
      <c r="F309" s="889" t="s">
        <v>393</v>
      </c>
      <c r="G309" s="343" t="s">
        <v>159</v>
      </c>
      <c r="H309" s="344" t="s">
        <v>213</v>
      </c>
      <c r="I309" s="255" t="s">
        <v>27</v>
      </c>
      <c r="J309" s="345">
        <v>150</v>
      </c>
      <c r="K309" s="51">
        <v>1</v>
      </c>
      <c r="L309" s="345">
        <v>150</v>
      </c>
      <c r="M309" s="900">
        <v>0.4675</v>
      </c>
      <c r="N309" s="901">
        <f>=L309*M309</f>
        <v>70.125</v>
      </c>
      <c r="O309" s="255" t="s">
        <v>28</v>
      </c>
      <c r="P309" s="24" t="s">
        <v>28</v>
      </c>
      <c r="Q309" s="255" t="s">
        <v>28</v>
      </c>
      <c r="R309" s="24" t="s">
        <v>28</v>
      </c>
      <c r="S309" s="255" t="s">
        <v>28</v>
      </c>
      <c r="T309" s="24" t="s">
        <v>28</v>
      </c>
      <c r="U309" s="59" t="s"/>
      <c r="V309" s="59" t="s"/>
      <c r="W309" s="59" t="s"/>
      <c r="X309" s="170" t="s"/>
      <c r="Y309" s="170" t="s"/>
      <c r="Z309" s="170" t="s"/>
    </row>
    <row r="310" spans="1:26" ht="27" customHeight="1">
      <c r="A310" s="347" t="s"/>
      <c r="B310" s="348" t="s"/>
      <c r="C310" s="349" t="s"/>
      <c r="D310" s="350" t="s"/>
      <c r="E310" s="344" t="s">
        <v>394</v>
      </c>
      <c r="F310" s="890" t="s">
        <v>395</v>
      </c>
      <c r="G310" s="343" t="s">
        <v>159</v>
      </c>
      <c r="H310" s="344" t="s">
        <v>213</v>
      </c>
      <c r="I310" s="255" t="s">
        <v>27</v>
      </c>
      <c r="J310" s="345">
        <v>180</v>
      </c>
      <c r="K310" s="51">
        <v>1</v>
      </c>
      <c r="L310" s="354">
        <v>180</v>
      </c>
      <c r="M310" s="900">
        <v>0.4675</v>
      </c>
      <c r="N310" s="901">
        <f>=L310*M310</f>
        <v>84.15</v>
      </c>
      <c r="O310" s="255" t="s">
        <v>28</v>
      </c>
      <c r="P310" s="24" t="s">
        <v>28</v>
      </c>
      <c r="Q310" s="255" t="s">
        <v>28</v>
      </c>
      <c r="R310" s="24" t="s">
        <v>28</v>
      </c>
      <c r="S310" s="255" t="s">
        <v>28</v>
      </c>
      <c r="T310" s="24" t="s">
        <v>28</v>
      </c>
      <c r="U310" s="59" t="s"/>
      <c r="V310" s="59" t="s"/>
      <c r="W310" s="59" t="s"/>
      <c r="X310" s="170" t="s"/>
      <c r="Y310" s="170" t="s"/>
      <c r="Z310" s="170" t="s"/>
    </row>
    <row r="311" spans="1:26" ht="24" customHeight="1">
      <c r="A311" s="351" t="s"/>
      <c r="B311" s="339" t="s"/>
      <c r="C311" s="352" t="s"/>
      <c r="D311" s="353" t="s"/>
      <c r="E311" s="343" t="s">
        <v>396</v>
      </c>
      <c r="F311" s="889" t="s">
        <v>397</v>
      </c>
      <c r="G311" s="343" t="s">
        <v>159</v>
      </c>
      <c r="H311" s="344" t="s">
        <v>39</v>
      </c>
      <c r="I311" s="255" t="s">
        <v>27</v>
      </c>
      <c r="J311" s="345">
        <v>60000</v>
      </c>
      <c r="K311" s="51">
        <v>1</v>
      </c>
      <c r="L311" s="345">
        <v>60000</v>
      </c>
      <c r="M311" s="346">
        <v>0.55</v>
      </c>
      <c r="N311" s="803">
        <v>33000</v>
      </c>
      <c r="O311" s="255" t="s">
        <v>28</v>
      </c>
      <c r="P311" s="24" t="s">
        <v>28</v>
      </c>
      <c r="Q311" s="255" t="s">
        <v>28</v>
      </c>
      <c r="R311" s="24" t="s">
        <v>28</v>
      </c>
      <c r="S311" s="255" t="s">
        <v>28</v>
      </c>
      <c r="T311" s="24" t="s">
        <v>28</v>
      </c>
      <c r="U311" s="59" t="s"/>
      <c r="V311" s="59" t="s"/>
      <c r="W311" s="59" t="s"/>
      <c r="X311" s="170" t="s"/>
      <c r="Y311" s="170" t="s"/>
      <c r="Z311" s="170" t="s"/>
    </row>
    <row r="312" spans="1:26" ht="18" customHeight="1">
      <c r="A312" s="347" t="s"/>
      <c r="B312" s="348" t="s"/>
      <c r="C312" s="349" t="s"/>
      <c r="D312" s="350" t="s"/>
      <c r="E312" s="343" t="s">
        <v>398</v>
      </c>
      <c r="F312" s="889" t="s">
        <v>397</v>
      </c>
      <c r="G312" s="343" t="s">
        <v>159</v>
      </c>
      <c r="H312" s="344" t="s">
        <v>39</v>
      </c>
      <c r="I312" s="255" t="s">
        <v>27</v>
      </c>
      <c r="J312" s="345">
        <v>120000</v>
      </c>
      <c r="K312" s="51">
        <v>1</v>
      </c>
      <c r="L312" s="345">
        <v>120000</v>
      </c>
      <c r="M312" s="346">
        <v>0.55</v>
      </c>
      <c r="N312" s="803">
        <v>66000</v>
      </c>
      <c r="O312" s="255" t="s">
        <v>28</v>
      </c>
      <c r="P312" s="24" t="s">
        <v>28</v>
      </c>
      <c r="Q312" s="255" t="s">
        <v>28</v>
      </c>
      <c r="R312" s="24" t="s">
        <v>28</v>
      </c>
      <c r="S312" s="255" t="s">
        <v>28</v>
      </c>
      <c r="T312" s="24" t="s">
        <v>28</v>
      </c>
      <c r="U312" s="59" t="s"/>
      <c r="V312" s="59" t="s"/>
      <c r="W312" s="59" t="s"/>
      <c r="X312" s="170" t="s"/>
      <c r="Y312" s="170" t="s"/>
      <c r="Z312" s="170" t="s"/>
    </row>
    <row r="313" spans="1:26" ht="18" customHeight="1">
      <c r="A313" s="347" t="s"/>
      <c r="B313" s="341" t="s"/>
      <c r="C313" s="342" t="s"/>
      <c r="D313" s="343" t="s"/>
      <c r="E313" s="344" t="s">
        <v>399</v>
      </c>
      <c r="F313" s="889" t="s">
        <v>397</v>
      </c>
      <c r="G313" s="343" t="s">
        <v>159</v>
      </c>
      <c r="H313" s="344" t="s">
        <v>39</v>
      </c>
      <c r="I313" s="255" t="s">
        <v>27</v>
      </c>
      <c r="J313" s="345">
        <v>270000</v>
      </c>
      <c r="K313" s="51">
        <v>1</v>
      </c>
      <c r="L313" s="345">
        <v>270000</v>
      </c>
      <c r="M313" s="346">
        <v>0.55</v>
      </c>
      <c r="N313" s="803">
        <v>148500</v>
      </c>
      <c r="O313" s="255" t="s">
        <v>28</v>
      </c>
      <c r="P313" s="24" t="s">
        <v>28</v>
      </c>
      <c r="Q313" s="255" t="s">
        <v>28</v>
      </c>
      <c r="R313" s="24" t="s">
        <v>28</v>
      </c>
      <c r="S313" s="255" t="s">
        <v>28</v>
      </c>
      <c r="T313" s="24" t="s">
        <v>28</v>
      </c>
      <c r="U313" s="59" t="s"/>
      <c r="V313" s="59" t="s"/>
      <c r="W313" s="59" t="s"/>
      <c r="X313" s="170" t="s"/>
      <c r="Y313" s="170" t="s"/>
      <c r="Z313" s="170" t="s"/>
    </row>
    <row r="314" spans="1:26">
      <c r="A314" s="184">
        <v>14</v>
      </c>
      <c r="B314" s="355" t="s">
        <v>350</v>
      </c>
      <c r="C314" s="184" t="s">
        <v>400</v>
      </c>
      <c r="D314" s="184" t="s">
        <v>94</v>
      </c>
      <c r="E314" s="185" t="s">
        <v>154</v>
      </c>
      <c r="F314" s="859">
        <v>4</v>
      </c>
      <c r="G314" s="186" t="s">
        <v>46</v>
      </c>
      <c r="H314" s="185" t="s">
        <v>66</v>
      </c>
      <c r="I314" s="184" t="s">
        <v>27</v>
      </c>
      <c r="J314" s="356">
        <v>4000</v>
      </c>
      <c r="K314" s="357">
        <v>1</v>
      </c>
      <c r="L314" s="358">
        <f>=J314*K314</f>
        <v>4000</v>
      </c>
      <c r="M314" s="190">
        <v>0.55</v>
      </c>
      <c r="N314" s="804">
        <f>=L314*M314</f>
        <v>2200</v>
      </c>
      <c r="O314" s="191">
        <v>0.8333</v>
      </c>
      <c r="P314" s="358">
        <f>=K314*10*N314</f>
        <v>22000</v>
      </c>
      <c r="Q314" s="192">
        <v>0.8333</v>
      </c>
      <c r="R314" s="358">
        <f>=K314*10*2*N314</f>
        <v>44000</v>
      </c>
      <c r="S314" s="192">
        <v>0.8333</v>
      </c>
      <c r="T314" s="358">
        <f>=P314*3</f>
        <v>66000</v>
      </c>
      <c r="U314" s="59" t="s"/>
      <c r="V314" s="359" t="s"/>
      <c r="W314" s="359" t="s"/>
      <c r="X314" s="170" t="s"/>
      <c r="Y314" s="170" t="s"/>
      <c r="Z314" s="170" t="s"/>
    </row>
    <row r="315" spans="1:26">
      <c r="A315" s="360" t="s"/>
      <c r="B315" s="361" t="s"/>
      <c r="C315" s="360" t="s"/>
      <c r="D315" s="184" t="s">
        <v>94</v>
      </c>
      <c r="E315" s="360" t="s"/>
      <c r="F315" s="859">
        <v>8</v>
      </c>
      <c r="G315" s="362" t="s"/>
      <c r="H315" s="360" t="s"/>
      <c r="I315" s="360" t="s"/>
      <c r="J315" s="356">
        <v>7600</v>
      </c>
      <c r="K315" s="357">
        <v>1</v>
      </c>
      <c r="L315" s="358">
        <f>=J315*K315</f>
        <v>7600</v>
      </c>
      <c r="M315" s="190">
        <v>0.55</v>
      </c>
      <c r="N315" s="804">
        <f>=L315*M315</f>
        <v>4180</v>
      </c>
      <c r="O315" s="191">
        <v>0.8333</v>
      </c>
      <c r="P315" s="358">
        <f>=K315*10*N315</f>
        <v>41800</v>
      </c>
      <c r="Q315" s="192">
        <v>0.8333</v>
      </c>
      <c r="R315" s="358">
        <f>=K315*10*2*N315</f>
        <v>83600</v>
      </c>
      <c r="S315" s="192">
        <v>0.8333</v>
      </c>
      <c r="T315" s="358">
        <f>=P315*3</f>
        <v>125400</v>
      </c>
      <c r="U315" s="59" t="s"/>
      <c r="V315" s="359" t="s"/>
      <c r="W315" s="359" t="s"/>
      <c r="X315" s="170" t="s"/>
      <c r="Y315" s="170" t="s"/>
      <c r="Z315" s="170" t="s"/>
    </row>
    <row r="316" spans="1:26">
      <c r="A316" s="360" t="s"/>
      <c r="B316" s="361" t="s"/>
      <c r="C316" s="360" t="s"/>
      <c r="D316" s="184" t="s">
        <v>94</v>
      </c>
      <c r="E316" s="360" t="s"/>
      <c r="F316" s="859">
        <v>16</v>
      </c>
      <c r="G316" s="362" t="s"/>
      <c r="H316" s="360" t="s"/>
      <c r="I316" s="360" t="s"/>
      <c r="J316" s="356">
        <v>14800</v>
      </c>
      <c r="K316" s="357">
        <v>1</v>
      </c>
      <c r="L316" s="358">
        <f>=J316*K316</f>
        <v>14800</v>
      </c>
      <c r="M316" s="190">
        <v>0.55</v>
      </c>
      <c r="N316" s="804">
        <f>=L316*M316</f>
        <v>8140</v>
      </c>
      <c r="O316" s="191">
        <v>0.8333</v>
      </c>
      <c r="P316" s="358">
        <f>=K316*10*N316</f>
        <v>81400</v>
      </c>
      <c r="Q316" s="192">
        <v>0.8333</v>
      </c>
      <c r="R316" s="358">
        <f>=K316*10*2*N316</f>
        <v>162800</v>
      </c>
      <c r="S316" s="192">
        <v>0.8333</v>
      </c>
      <c r="T316" s="358">
        <f>=P316*3</f>
        <v>244200</v>
      </c>
      <c r="U316" s="59" t="s"/>
      <c r="V316" s="359" t="s"/>
      <c r="W316" s="359" t="s"/>
      <c r="X316" s="170" t="s"/>
      <c r="Y316" s="170" t="s"/>
      <c r="Z316" s="170" t="s"/>
    </row>
    <row r="317" spans="1:26">
      <c r="A317" s="360" t="s"/>
      <c r="B317" s="361" t="s"/>
      <c r="C317" s="360" t="s"/>
      <c r="D317" s="184" t="s">
        <v>94</v>
      </c>
      <c r="E317" s="360" t="s"/>
      <c r="F317" s="859">
        <v>32</v>
      </c>
      <c r="G317" s="362" t="s"/>
      <c r="H317" s="360" t="s"/>
      <c r="I317" s="360" t="s"/>
      <c r="J317" s="356">
        <v>29200</v>
      </c>
      <c r="K317" s="357">
        <v>1</v>
      </c>
      <c r="L317" s="358">
        <f>=J317*K317</f>
        <v>29200</v>
      </c>
      <c r="M317" s="190">
        <v>0.55</v>
      </c>
      <c r="N317" s="804">
        <f>=L317*M317</f>
        <v>16060</v>
      </c>
      <c r="O317" s="191">
        <v>0.8333</v>
      </c>
      <c r="P317" s="358">
        <f>=K317*10*N317</f>
        <v>160600</v>
      </c>
      <c r="Q317" s="192">
        <v>0.8333</v>
      </c>
      <c r="R317" s="358">
        <f>=K317*10*2*N317</f>
        <v>321200</v>
      </c>
      <c r="S317" s="192">
        <v>0.8333</v>
      </c>
      <c r="T317" s="358">
        <f>=P317*3</f>
        <v>481800</v>
      </c>
      <c r="U317" s="59" t="s"/>
      <c r="V317" s="359" t="s"/>
      <c r="W317" s="359" t="s"/>
      <c r="X317" s="170" t="s"/>
      <c r="Y317" s="170" t="s"/>
      <c r="Z317" s="170" t="s"/>
    </row>
    <row r="318" spans="1:26">
      <c r="A318" s="360" t="s"/>
      <c r="B318" s="361" t="s"/>
      <c r="C318" s="360" t="s"/>
      <c r="D318" s="184" t="s">
        <v>94</v>
      </c>
      <c r="E318" s="185" t="s">
        <v>156</v>
      </c>
      <c r="F318" s="859">
        <v>4</v>
      </c>
      <c r="G318" s="186" t="s">
        <v>46</v>
      </c>
      <c r="H318" s="185" t="s">
        <v>66</v>
      </c>
      <c r="I318" s="184" t="s">
        <v>27</v>
      </c>
      <c r="J318" s="358">
        <v>3000</v>
      </c>
      <c r="K318" s="357">
        <v>1</v>
      </c>
      <c r="L318" s="358">
        <f>=J318*K318</f>
        <v>3000</v>
      </c>
      <c r="M318" s="190">
        <v>0.55</v>
      </c>
      <c r="N318" s="804">
        <f>=L318*M318</f>
        <v>1650</v>
      </c>
      <c r="O318" s="191">
        <v>0.8333</v>
      </c>
      <c r="P318" s="358">
        <f>=K318*10*N318</f>
        <v>16500</v>
      </c>
      <c r="Q318" s="192">
        <v>0.8333</v>
      </c>
      <c r="R318" s="358">
        <f>=K318*10*2*N318</f>
        <v>33000</v>
      </c>
      <c r="S318" s="192">
        <v>0.8333</v>
      </c>
      <c r="T318" s="358">
        <f>=P318*3</f>
        <v>49500</v>
      </c>
      <c r="U318" s="59" t="s"/>
      <c r="V318" s="359" t="s"/>
      <c r="W318" s="359" t="s"/>
      <c r="X318" s="170" t="s"/>
      <c r="Y318" s="170" t="s"/>
      <c r="Z318" s="170" t="s"/>
    </row>
    <row r="319" spans="1:26">
      <c r="A319" s="360" t="s"/>
      <c r="B319" s="361" t="s"/>
      <c r="C319" s="360" t="s"/>
      <c r="D319" s="184" t="s">
        <v>94</v>
      </c>
      <c r="E319" s="360" t="s"/>
      <c r="F319" s="859">
        <v>8</v>
      </c>
      <c r="G319" s="362" t="s"/>
      <c r="H319" s="360" t="s"/>
      <c r="I319" s="360" t="s"/>
      <c r="J319" s="358">
        <v>5800</v>
      </c>
      <c r="K319" s="357">
        <v>1</v>
      </c>
      <c r="L319" s="358">
        <f>=J319*K319</f>
        <v>5800</v>
      </c>
      <c r="M319" s="190">
        <v>0.55</v>
      </c>
      <c r="N319" s="804">
        <f>=L319*M319</f>
        <v>3190</v>
      </c>
      <c r="O319" s="191">
        <v>0.8333</v>
      </c>
      <c r="P319" s="358">
        <f>=K319*10*N319</f>
        <v>31900</v>
      </c>
      <c r="Q319" s="192">
        <v>0.8333</v>
      </c>
      <c r="R319" s="358">
        <f>=K319*10*2*N319</f>
        <v>63800</v>
      </c>
      <c r="S319" s="192">
        <v>0.8333</v>
      </c>
      <c r="T319" s="358">
        <f>=P319*3</f>
        <v>95700</v>
      </c>
      <c r="U319" s="59" t="s"/>
      <c r="V319" s="359" t="s"/>
      <c r="W319" s="359" t="s"/>
      <c r="X319" s="170" t="s"/>
      <c r="Y319" s="170" t="s"/>
      <c r="Z319" s="170" t="s"/>
    </row>
    <row r="320" spans="1:26">
      <c r="A320" s="360" t="s"/>
      <c r="B320" s="361" t="s"/>
      <c r="C320" s="360" t="s"/>
      <c r="D320" s="184" t="s">
        <v>94</v>
      </c>
      <c r="E320" s="360" t="s"/>
      <c r="F320" s="859">
        <v>16</v>
      </c>
      <c r="G320" s="362" t="s"/>
      <c r="H320" s="360" t="s"/>
      <c r="I320" s="360" t="s"/>
      <c r="J320" s="358">
        <v>11400</v>
      </c>
      <c r="K320" s="357">
        <v>1</v>
      </c>
      <c r="L320" s="358">
        <f>=J320*K320</f>
        <v>11400</v>
      </c>
      <c r="M320" s="190">
        <v>0.55</v>
      </c>
      <c r="N320" s="804">
        <f>=L320*M320</f>
        <v>6270</v>
      </c>
      <c r="O320" s="191">
        <v>0.8333</v>
      </c>
      <c r="P320" s="358">
        <f>=K320*10*N320</f>
        <v>62700</v>
      </c>
      <c r="Q320" s="192">
        <v>0.8333</v>
      </c>
      <c r="R320" s="358">
        <f>=K320*10*2*N320</f>
        <v>125400</v>
      </c>
      <c r="S320" s="192">
        <v>0.8333</v>
      </c>
      <c r="T320" s="358">
        <f>=P320*3</f>
        <v>188100</v>
      </c>
      <c r="U320" s="59" t="s"/>
      <c r="V320" s="359" t="s"/>
      <c r="W320" s="359" t="s"/>
      <c r="X320" s="170" t="s"/>
      <c r="Y320" s="170" t="s"/>
      <c r="Z320" s="170" t="s"/>
    </row>
    <row r="321" spans="1:26">
      <c r="A321" s="360" t="s"/>
      <c r="B321" s="361" t="s"/>
      <c r="C321" s="360" t="s"/>
      <c r="D321" s="184" t="s">
        <v>94</v>
      </c>
      <c r="E321" s="360" t="s"/>
      <c r="F321" s="859">
        <v>32</v>
      </c>
      <c r="G321" s="362" t="s"/>
      <c r="H321" s="360" t="s"/>
      <c r="I321" s="360" t="s"/>
      <c r="J321" s="358">
        <v>22600</v>
      </c>
      <c r="K321" s="357">
        <v>1</v>
      </c>
      <c r="L321" s="358">
        <f>=J321*K321</f>
        <v>22600</v>
      </c>
      <c r="M321" s="190">
        <v>0.55</v>
      </c>
      <c r="N321" s="804">
        <f>=L321*M321</f>
        <v>12430</v>
      </c>
      <c r="O321" s="191">
        <v>0.8333</v>
      </c>
      <c r="P321" s="358">
        <f>=K321*10*N321</f>
        <v>124300</v>
      </c>
      <c r="Q321" s="192">
        <v>0.8333</v>
      </c>
      <c r="R321" s="358">
        <f>=K321*10*2*N321</f>
        <v>248600</v>
      </c>
      <c r="S321" s="192">
        <v>0.8333</v>
      </c>
      <c r="T321" s="358">
        <f>=P321*3</f>
        <v>372900</v>
      </c>
      <c r="U321" s="59" t="s"/>
      <c r="V321" s="359" t="s"/>
      <c r="W321" s="359" t="s"/>
      <c r="X321" s="170" t="s"/>
      <c r="Y321" s="170" t="s"/>
      <c r="Z321" s="170" t="s"/>
    </row>
    <row r="322" spans="1:26">
      <c r="A322" s="360" t="s"/>
      <c r="B322" s="361" t="s"/>
      <c r="C322" s="360" t="s"/>
      <c r="D322" s="184" t="s">
        <v>94</v>
      </c>
      <c r="E322" s="185" t="s">
        <v>897</v>
      </c>
      <c r="F322" s="859">
        <v>4</v>
      </c>
      <c r="G322" s="186" t="s">
        <v>46</v>
      </c>
      <c r="H322" s="185" t="s">
        <v>66</v>
      </c>
      <c r="I322" s="184" t="s">
        <v>27</v>
      </c>
      <c r="J322" s="358">
        <v>4500</v>
      </c>
      <c r="K322" s="357">
        <v>1</v>
      </c>
      <c r="L322" s="358">
        <f>=J322*K322</f>
        <v>4500</v>
      </c>
      <c r="M322" s="190">
        <v>0.55</v>
      </c>
      <c r="N322" s="804">
        <f>=L322*M322</f>
        <v>2475</v>
      </c>
      <c r="O322" s="191">
        <v>0.8333</v>
      </c>
      <c r="P322" s="358">
        <f>=K322*10*N322</f>
        <v>24750</v>
      </c>
      <c r="Q322" s="192">
        <v>0.8333</v>
      </c>
      <c r="R322" s="358">
        <f>=K322*10*2*N322</f>
        <v>49500</v>
      </c>
      <c r="S322" s="192">
        <v>0.8333</v>
      </c>
      <c r="T322" s="358">
        <f>=P322*3</f>
        <v>74250</v>
      </c>
      <c r="U322" s="59" t="s"/>
      <c r="V322" s="359" t="s"/>
      <c r="W322" s="359" t="s"/>
      <c r="X322" s="170" t="s"/>
      <c r="Y322" s="170" t="s"/>
      <c r="Z322" s="170" t="s"/>
    </row>
    <row r="323" spans="1:26">
      <c r="A323" s="360" t="s"/>
      <c r="B323" s="361" t="s"/>
      <c r="C323" s="360" t="s"/>
      <c r="D323" s="184" t="s">
        <v>94</v>
      </c>
      <c r="E323" s="360" t="s"/>
      <c r="F323" s="859">
        <v>8</v>
      </c>
      <c r="G323" s="362" t="s"/>
      <c r="H323" s="360" t="s"/>
      <c r="I323" s="360" t="s"/>
      <c r="J323" s="363">
        <v>8900</v>
      </c>
      <c r="K323" s="364">
        <v>1</v>
      </c>
      <c r="L323" s="363">
        <f>=J323*K323</f>
        <v>8900</v>
      </c>
      <c r="M323" s="196">
        <v>0.55</v>
      </c>
      <c r="N323" s="805">
        <f>=L323*M323</f>
        <v>4895</v>
      </c>
      <c r="O323" s="191">
        <v>0.8333</v>
      </c>
      <c r="P323" s="358">
        <f>=K323*10*N323</f>
        <v>48950</v>
      </c>
      <c r="Q323" s="192">
        <v>0.8333</v>
      </c>
      <c r="R323" s="358">
        <f>=K323*10*2*N323</f>
        <v>97900</v>
      </c>
      <c r="S323" s="192">
        <v>0.8333</v>
      </c>
      <c r="T323" s="358">
        <f>=P323*3</f>
        <v>146850</v>
      </c>
      <c r="U323" s="59" t="s"/>
      <c r="V323" s="359" t="s"/>
      <c r="W323" s="359" t="s"/>
      <c r="X323" s="170" t="s"/>
      <c r="Y323" s="170" t="s"/>
      <c r="Z323" s="170" t="s"/>
    </row>
    <row r="324" spans="1:26">
      <c r="A324" s="360" t="s"/>
      <c r="B324" s="361" t="s"/>
      <c r="C324" s="360" t="s"/>
      <c r="D324" s="184" t="s">
        <v>94</v>
      </c>
      <c r="E324" s="360" t="s"/>
      <c r="F324" s="859">
        <v>16</v>
      </c>
      <c r="G324" s="362" t="s"/>
      <c r="H324" s="360" t="s"/>
      <c r="I324" s="360" t="s"/>
      <c r="J324" s="358">
        <v>17700</v>
      </c>
      <c r="K324" s="357">
        <v>1</v>
      </c>
      <c r="L324" s="358">
        <f>=J324*K324</f>
        <v>17700</v>
      </c>
      <c r="M324" s="190">
        <v>0.55</v>
      </c>
      <c r="N324" s="804">
        <f>=L324*M324</f>
        <v>9735</v>
      </c>
      <c r="O324" s="191">
        <v>0.8333</v>
      </c>
      <c r="P324" s="358">
        <f>=K324*10*N324</f>
        <v>97350</v>
      </c>
      <c r="Q324" s="192">
        <v>0.8333</v>
      </c>
      <c r="R324" s="358">
        <f>=K324*10*2*N324</f>
        <v>194700</v>
      </c>
      <c r="S324" s="192">
        <v>0.8333</v>
      </c>
      <c r="T324" s="358">
        <f>=P324*3</f>
        <v>292050</v>
      </c>
      <c r="U324" s="59" t="s"/>
      <c r="V324" s="359" t="s"/>
      <c r="W324" s="359" t="s"/>
      <c r="X324" s="170" t="s"/>
      <c r="Y324" s="170" t="s"/>
      <c r="Z324" s="170" t="s"/>
    </row>
    <row r="325" spans="1:26">
      <c r="A325" s="360" t="s"/>
      <c r="B325" s="361" t="s"/>
      <c r="C325" s="360" t="s"/>
      <c r="D325" s="184" t="s">
        <v>94</v>
      </c>
      <c r="E325" s="360" t="s"/>
      <c r="F325" s="859">
        <v>32</v>
      </c>
      <c r="G325" s="362" t="s"/>
      <c r="H325" s="360" t="s"/>
      <c r="I325" s="360" t="s"/>
      <c r="J325" s="358">
        <v>35300</v>
      </c>
      <c r="K325" s="357">
        <v>1</v>
      </c>
      <c r="L325" s="358">
        <f>=J325*K325</f>
        <v>35300</v>
      </c>
      <c r="M325" s="190">
        <v>0.55</v>
      </c>
      <c r="N325" s="804">
        <f>=L325*M325</f>
        <v>19415</v>
      </c>
      <c r="O325" s="191">
        <v>0.8333</v>
      </c>
      <c r="P325" s="358">
        <f>=K325*10*N325</f>
        <v>194150</v>
      </c>
      <c r="Q325" s="192">
        <v>0.8333</v>
      </c>
      <c r="R325" s="358">
        <f>=K325*10*2*N325</f>
        <v>388300</v>
      </c>
      <c r="S325" s="192">
        <v>0.8333</v>
      </c>
      <c r="T325" s="358">
        <f>=P325*3</f>
        <v>582450</v>
      </c>
      <c r="U325" s="59" t="s"/>
      <c r="V325" s="359" t="s"/>
      <c r="W325" s="359" t="s"/>
      <c r="X325" s="170" t="s"/>
      <c r="Y325" s="170" t="s"/>
      <c r="Z325" s="170" t="s"/>
    </row>
    <row r="326" spans="1:26">
      <c r="A326" s="360" t="s"/>
      <c r="B326" s="361" t="s"/>
      <c r="C326" s="360" t="s"/>
      <c r="D326" s="184" t="s">
        <v>94</v>
      </c>
      <c r="E326" s="185" t="s">
        <v>898</v>
      </c>
      <c r="F326" s="859">
        <v>4</v>
      </c>
      <c r="G326" s="200" t="s">
        <v>46</v>
      </c>
      <c r="H326" s="201" t="s">
        <v>66</v>
      </c>
      <c r="I326" s="202" t="s">
        <v>27</v>
      </c>
      <c r="J326" s="358">
        <v>6000</v>
      </c>
      <c r="K326" s="357">
        <v>1</v>
      </c>
      <c r="L326" s="358">
        <f>=J326*K326</f>
        <v>6000</v>
      </c>
      <c r="M326" s="190">
        <v>0.55</v>
      </c>
      <c r="N326" s="804">
        <f>=L326*M326</f>
        <v>3300</v>
      </c>
      <c r="O326" s="191">
        <v>0.8333</v>
      </c>
      <c r="P326" s="358">
        <f>=K326*10*N326</f>
        <v>33000</v>
      </c>
      <c r="Q326" s="192">
        <v>0.8333</v>
      </c>
      <c r="R326" s="358">
        <f>=K326*10*2*N326</f>
        <v>66000</v>
      </c>
      <c r="S326" s="192">
        <v>0.8333</v>
      </c>
      <c r="T326" s="358">
        <f>=P326*3</f>
        <v>99000</v>
      </c>
      <c r="U326" s="59" t="s"/>
      <c r="V326" s="359" t="s"/>
      <c r="W326" s="359" t="s"/>
      <c r="X326" s="170" t="s"/>
      <c r="Y326" s="170" t="s"/>
      <c r="Z326" s="170" t="s"/>
    </row>
    <row r="327" spans="1:26">
      <c r="A327" s="360" t="s"/>
      <c r="B327" s="361" t="s"/>
      <c r="C327" s="360" t="s"/>
      <c r="D327" s="184" t="s">
        <v>94</v>
      </c>
      <c r="E327" s="360" t="s"/>
      <c r="F327" s="859">
        <v>8</v>
      </c>
      <c r="G327" s="366" t="s"/>
      <c r="H327" s="367" t="s"/>
      <c r="I327" s="368" t="s"/>
      <c r="J327" s="358">
        <v>11600</v>
      </c>
      <c r="K327" s="357">
        <v>1</v>
      </c>
      <c r="L327" s="358">
        <f>=J327*K327</f>
        <v>11600</v>
      </c>
      <c r="M327" s="190">
        <v>0.55</v>
      </c>
      <c r="N327" s="804">
        <f>=L327*M327</f>
        <v>6380</v>
      </c>
      <c r="O327" s="191">
        <v>0.8333</v>
      </c>
      <c r="P327" s="358">
        <f>=K327*10*N327</f>
        <v>63800</v>
      </c>
      <c r="Q327" s="192">
        <v>0.8333</v>
      </c>
      <c r="R327" s="358">
        <f>=K327*10*2*N327</f>
        <v>127600</v>
      </c>
      <c r="S327" s="192">
        <v>0.8333</v>
      </c>
      <c r="T327" s="358">
        <f>=P327*3</f>
        <v>191400</v>
      </c>
      <c r="U327" s="59" t="s"/>
      <c r="V327" s="359" t="s"/>
      <c r="W327" s="359" t="s"/>
      <c r="X327" s="170" t="s"/>
      <c r="Y327" s="170" t="s"/>
      <c r="Z327" s="170" t="s"/>
    </row>
    <row r="328" spans="1:26">
      <c r="A328" s="360" t="s"/>
      <c r="B328" s="361" t="s"/>
      <c r="C328" s="360" t="s"/>
      <c r="D328" s="184" t="s">
        <v>94</v>
      </c>
      <c r="E328" s="360" t="s"/>
      <c r="F328" s="859">
        <v>16</v>
      </c>
      <c r="G328" s="366" t="s"/>
      <c r="H328" s="367" t="s"/>
      <c r="I328" s="368" t="s"/>
      <c r="J328" s="358">
        <v>22800</v>
      </c>
      <c r="K328" s="357">
        <v>1</v>
      </c>
      <c r="L328" s="358">
        <f>=J328*K328</f>
        <v>22800</v>
      </c>
      <c r="M328" s="190">
        <v>0.55</v>
      </c>
      <c r="N328" s="804">
        <f>=L328*M328</f>
        <v>12540</v>
      </c>
      <c r="O328" s="191">
        <v>0.8333</v>
      </c>
      <c r="P328" s="358">
        <f>=K328*10*N328</f>
        <v>125400</v>
      </c>
      <c r="Q328" s="192">
        <v>0.8333</v>
      </c>
      <c r="R328" s="358">
        <f>=K328*10*2*N328</f>
        <v>250800</v>
      </c>
      <c r="S328" s="192">
        <v>0.8333</v>
      </c>
      <c r="T328" s="358">
        <f>=P328*3</f>
        <v>376200</v>
      </c>
      <c r="U328" s="59" t="s"/>
      <c r="V328" s="359" t="s"/>
      <c r="W328" s="359" t="s"/>
      <c r="X328" s="170" t="s"/>
      <c r="Y328" s="170" t="s"/>
      <c r="Z328" s="170" t="s"/>
    </row>
    <row r="329" spans="1:26">
      <c r="A329" s="360" t="s"/>
      <c r="B329" s="361" t="s"/>
      <c r="C329" s="360" t="s"/>
      <c r="D329" s="184" t="s">
        <v>94</v>
      </c>
      <c r="E329" s="360" t="s"/>
      <c r="F329" s="859">
        <v>32</v>
      </c>
      <c r="G329" s="366" t="s"/>
      <c r="H329" s="367" t="s"/>
      <c r="I329" s="368" t="s"/>
      <c r="J329" s="363">
        <v>45200</v>
      </c>
      <c r="K329" s="364">
        <v>1</v>
      </c>
      <c r="L329" s="363">
        <f>=J329*K329</f>
        <v>45200</v>
      </c>
      <c r="M329" s="196">
        <v>0.55</v>
      </c>
      <c r="N329" s="805">
        <f>=L329*M329</f>
        <v>24860</v>
      </c>
      <c r="O329" s="191">
        <v>0.8333</v>
      </c>
      <c r="P329" s="358">
        <f>=K329*10*N329</f>
        <v>248600</v>
      </c>
      <c r="Q329" s="192">
        <v>0.8333</v>
      </c>
      <c r="R329" s="358">
        <f>=K329*10*2*N329</f>
        <v>497200</v>
      </c>
      <c r="S329" s="192">
        <v>0.8333</v>
      </c>
      <c r="T329" s="358">
        <f>=P329*3</f>
        <v>745800</v>
      </c>
      <c r="U329" s="59" t="s"/>
      <c r="V329" s="359" t="s"/>
      <c r="W329" s="359" t="s"/>
      <c r="X329" s="170" t="s"/>
      <c r="Y329" s="170" t="s"/>
      <c r="Z329" s="170" t="s"/>
    </row>
    <row r="330" spans="1:26" ht="15" customHeight="1">
      <c r="A330" s="184" t="s"/>
      <c r="B330" s="369" t="s"/>
      <c r="C330" s="184" t="s"/>
      <c r="D330" s="184" t="s">
        <v>94</v>
      </c>
      <c r="E330" s="201" t="s">
        <v>401</v>
      </c>
      <c r="F330" s="891">
        <v>4</v>
      </c>
      <c r="G330" s="200" t="s">
        <v>46</v>
      </c>
      <c r="H330" s="201" t="s">
        <v>66</v>
      </c>
      <c r="I330" s="202" t="s">
        <v>27</v>
      </c>
      <c r="J330" s="371">
        <v>6000</v>
      </c>
      <c r="K330" s="364">
        <v>1</v>
      </c>
      <c r="L330" s="363">
        <f>=J330*K330</f>
        <v>6000</v>
      </c>
      <c r="M330" s="196">
        <v>0.55</v>
      </c>
      <c r="N330" s="805">
        <f>=L330*M330</f>
        <v>3300</v>
      </c>
      <c r="O330" s="191">
        <v>0.8333</v>
      </c>
      <c r="P330" s="358">
        <f>=K330*10*N330</f>
        <v>33000</v>
      </c>
      <c r="Q330" s="192">
        <v>0.8333</v>
      </c>
      <c r="R330" s="358">
        <f>=K330*10*2*N330</f>
        <v>66000</v>
      </c>
      <c r="S330" s="192">
        <v>0.8333</v>
      </c>
      <c r="T330" s="358">
        <f>=P330*3</f>
        <v>99000</v>
      </c>
      <c r="U330" s="59" t="s"/>
      <c r="V330" s="359" t="s"/>
      <c r="W330" s="359" t="s"/>
      <c r="X330" s="170" t="s"/>
      <c r="Y330" s="170" t="s"/>
      <c r="Z330" s="170" t="s"/>
    </row>
    <row r="331" spans="1:26" ht="15" customHeight="1">
      <c r="A331" s="184" t="s"/>
      <c r="B331" s="369" t="s"/>
      <c r="C331" s="184" t="s"/>
      <c r="D331" s="184" t="s">
        <v>94</v>
      </c>
      <c r="E331" s="83" t="s"/>
      <c r="F331" s="891">
        <v>8</v>
      </c>
      <c r="G331" s="203" t="s"/>
      <c r="H331" s="204" t="s"/>
      <c r="I331" s="205" t="s"/>
      <c r="J331" s="371">
        <v>11600</v>
      </c>
      <c r="K331" s="364">
        <v>1</v>
      </c>
      <c r="L331" s="363">
        <f>=J331*K331</f>
        <v>11600</v>
      </c>
      <c r="M331" s="196">
        <v>0.55</v>
      </c>
      <c r="N331" s="805">
        <f>=L331*M331</f>
        <v>6380</v>
      </c>
      <c r="O331" s="191">
        <v>0.8333</v>
      </c>
      <c r="P331" s="358">
        <f>=K331*10*N331</f>
        <v>63800</v>
      </c>
      <c r="Q331" s="192">
        <v>0.8333</v>
      </c>
      <c r="R331" s="358">
        <f>=K331*10*2*N331</f>
        <v>127600</v>
      </c>
      <c r="S331" s="192">
        <v>0.8333</v>
      </c>
      <c r="T331" s="358">
        <f>=P331*3</f>
        <v>191400</v>
      </c>
      <c r="U331" s="59" t="s"/>
      <c r="V331" s="359" t="s"/>
      <c r="W331" s="359" t="s"/>
      <c r="X331" s="170" t="s"/>
      <c r="Y331" s="170" t="s"/>
      <c r="Z331" s="170" t="s"/>
    </row>
    <row r="332" spans="1:26" ht="15" customHeight="1">
      <c r="A332" s="184" t="s"/>
      <c r="B332" s="369" t="s"/>
      <c r="C332" s="184" t="s"/>
      <c r="D332" s="184" t="s">
        <v>94</v>
      </c>
      <c r="E332" s="83" t="s"/>
      <c r="F332" s="891">
        <v>16</v>
      </c>
      <c r="G332" s="203" t="s"/>
      <c r="H332" s="204" t="s"/>
      <c r="I332" s="205" t="s"/>
      <c r="J332" s="371">
        <v>22800</v>
      </c>
      <c r="K332" s="364">
        <v>1</v>
      </c>
      <c r="L332" s="363">
        <f>=J332*K332</f>
        <v>22800</v>
      </c>
      <c r="M332" s="196">
        <v>0.55</v>
      </c>
      <c r="N332" s="805">
        <f>=L332*M332</f>
        <v>12540</v>
      </c>
      <c r="O332" s="191">
        <v>0.8333</v>
      </c>
      <c r="P332" s="358">
        <f>=K332*10*N332</f>
        <v>125400</v>
      </c>
      <c r="Q332" s="192">
        <v>0.8333</v>
      </c>
      <c r="R332" s="358">
        <f>=K332*10*2*N332</f>
        <v>250800</v>
      </c>
      <c r="S332" s="192">
        <v>0.8333</v>
      </c>
      <c r="T332" s="358">
        <f>=P332*3</f>
        <v>376200</v>
      </c>
      <c r="U332" s="59" t="s"/>
      <c r="V332" s="359" t="s"/>
      <c r="W332" s="359" t="s"/>
      <c r="X332" s="170" t="s"/>
      <c r="Y332" s="170" t="s"/>
      <c r="Z332" s="170" t="s"/>
    </row>
    <row r="333" spans="1:26" ht="15" customHeight="1">
      <c r="A333" s="184" t="s"/>
      <c r="B333" s="369" t="s"/>
      <c r="C333" s="184" t="s"/>
      <c r="D333" s="184" t="s">
        <v>94</v>
      </c>
      <c r="E333" s="35" t="s"/>
      <c r="F333" s="891">
        <v>32</v>
      </c>
      <c r="G333" s="203" t="s"/>
      <c r="H333" s="204" t="s"/>
      <c r="I333" s="205" t="s"/>
      <c r="J333" s="371">
        <v>45200</v>
      </c>
      <c r="K333" s="364">
        <v>1</v>
      </c>
      <c r="L333" s="363">
        <f>=J333*K333</f>
        <v>45200</v>
      </c>
      <c r="M333" s="196">
        <v>0.55</v>
      </c>
      <c r="N333" s="805">
        <f>=L333*M333</f>
        <v>24860</v>
      </c>
      <c r="O333" s="191">
        <v>0.8333</v>
      </c>
      <c r="P333" s="358">
        <f>=K333*10*N333</f>
        <v>248600</v>
      </c>
      <c r="Q333" s="192">
        <v>0.8333</v>
      </c>
      <c r="R333" s="358">
        <f>=K333*10*2*N333</f>
        <v>497200</v>
      </c>
      <c r="S333" s="192">
        <v>0.8333</v>
      </c>
      <c r="T333" s="358">
        <f>=P333*3</f>
        <v>745800</v>
      </c>
      <c r="U333" s="59" t="s"/>
      <c r="V333" s="359" t="s"/>
      <c r="W333" s="359" t="s"/>
      <c r="X333" s="170" t="s"/>
      <c r="Y333" s="170" t="s"/>
      <c r="Z333" s="170" t="s"/>
    </row>
    <row r="334" spans="1:26" ht="25.5" customHeight="1">
      <c r="A334" s="184" t="s"/>
      <c r="B334" s="369" t="s"/>
      <c r="C334" s="184" t="s"/>
      <c r="D334" s="184" t="s">
        <v>94</v>
      </c>
      <c r="E334" s="201" t="s">
        <v>402</v>
      </c>
      <c r="F334" s="892" t="s">
        <v>403</v>
      </c>
      <c r="G334" s="200" t="s">
        <v>46</v>
      </c>
      <c r="H334" s="201" t="s">
        <v>66</v>
      </c>
      <c r="I334" s="202" t="s">
        <v>27</v>
      </c>
      <c r="J334" s="371">
        <v>2950</v>
      </c>
      <c r="K334" s="364">
        <v>1</v>
      </c>
      <c r="L334" s="363">
        <f>=J334*K334</f>
        <v>2950</v>
      </c>
      <c r="M334" s="196">
        <v>0.55</v>
      </c>
      <c r="N334" s="805">
        <f>=L334*M334</f>
        <v>1622.5</v>
      </c>
      <c r="O334" s="191">
        <v>0.8333</v>
      </c>
      <c r="P334" s="358">
        <f>=K334*10*N334</f>
        <v>16225</v>
      </c>
      <c r="Q334" s="192">
        <v>0.8333</v>
      </c>
      <c r="R334" s="358">
        <f>=K334*10*2*N334</f>
        <v>32450</v>
      </c>
      <c r="S334" s="192">
        <v>0.8333</v>
      </c>
      <c r="T334" s="358">
        <f>=P334*3</f>
        <v>48675</v>
      </c>
      <c r="U334" s="59" t="s"/>
      <c r="V334" s="359" t="s"/>
      <c r="W334" s="359" t="s"/>
      <c r="X334" s="170" t="s"/>
      <c r="Y334" s="170" t="s"/>
      <c r="Z334" s="170" t="s"/>
    </row>
    <row r="335" spans="1:26" ht="25.5" customHeight="1">
      <c r="A335" s="184" t="s"/>
      <c r="B335" s="369" t="s"/>
      <c r="C335" s="184" t="s"/>
      <c r="D335" s="184" t="s">
        <v>94</v>
      </c>
      <c r="E335" s="83" t="s"/>
      <c r="F335" s="892" t="s">
        <v>404</v>
      </c>
      <c r="G335" s="203" t="s"/>
      <c r="H335" s="204" t="s"/>
      <c r="I335" s="205" t="s"/>
      <c r="J335" s="371">
        <v>7950</v>
      </c>
      <c r="K335" s="364">
        <v>1</v>
      </c>
      <c r="L335" s="363">
        <f>=J335*K335</f>
        <v>7950</v>
      </c>
      <c r="M335" s="196">
        <v>0.55</v>
      </c>
      <c r="N335" s="805">
        <f>=L335*M335</f>
        <v>4372.5</v>
      </c>
      <c r="O335" s="191">
        <v>0.8333</v>
      </c>
      <c r="P335" s="358">
        <f>=K335*10*N335</f>
        <v>43725</v>
      </c>
      <c r="Q335" s="192">
        <v>0.8333</v>
      </c>
      <c r="R335" s="358">
        <f>=K335*10*2*N335</f>
        <v>87450</v>
      </c>
      <c r="S335" s="192">
        <v>0.8333</v>
      </c>
      <c r="T335" s="358">
        <f>=P335*3</f>
        <v>131175</v>
      </c>
      <c r="U335" s="59" t="s"/>
      <c r="V335" s="359" t="s"/>
      <c r="W335" s="359" t="s"/>
      <c r="X335" s="170" t="s"/>
      <c r="Y335" s="170" t="s"/>
      <c r="Z335" s="170" t="s"/>
    </row>
    <row r="336" spans="1:26" ht="25.5" customHeight="1">
      <c r="A336" s="184" t="s"/>
      <c r="B336" s="369" t="s"/>
      <c r="C336" s="184" t="s"/>
      <c r="D336" s="184" t="s">
        <v>94</v>
      </c>
      <c r="E336" s="83" t="s"/>
      <c r="F336" s="892" t="s">
        <v>405</v>
      </c>
      <c r="G336" s="203" t="s"/>
      <c r="H336" s="204" t="s"/>
      <c r="I336" s="205" t="s"/>
      <c r="J336" s="371">
        <v>11950</v>
      </c>
      <c r="K336" s="364">
        <v>1</v>
      </c>
      <c r="L336" s="363">
        <f>=J336*K336</f>
        <v>11950</v>
      </c>
      <c r="M336" s="196">
        <v>0.55</v>
      </c>
      <c r="N336" s="805">
        <f>=L336*M336</f>
        <v>6572.5</v>
      </c>
      <c r="O336" s="191">
        <v>0.8333</v>
      </c>
      <c r="P336" s="358">
        <f>=K336*10*N336</f>
        <v>65725</v>
      </c>
      <c r="Q336" s="192">
        <v>0.8333</v>
      </c>
      <c r="R336" s="358">
        <f>=K336*10*2*N336</f>
        <v>131450</v>
      </c>
      <c r="S336" s="192">
        <v>0.8333</v>
      </c>
      <c r="T336" s="358">
        <f>=P336*3</f>
        <v>197175</v>
      </c>
      <c r="U336" s="59" t="s"/>
      <c r="V336" s="359" t="s"/>
      <c r="W336" s="359" t="s"/>
      <c r="X336" s="170" t="s"/>
      <c r="Y336" s="170" t="s"/>
      <c r="Z336" s="170" t="s"/>
    </row>
    <row r="337" spans="1:26" ht="25.5" customHeight="1">
      <c r="A337" s="184" t="s"/>
      <c r="B337" s="369" t="s"/>
      <c r="C337" s="184" t="s"/>
      <c r="D337" s="184" t="s">
        <v>94</v>
      </c>
      <c r="E337" s="35" t="s"/>
      <c r="F337" s="892" t="s">
        <v>406</v>
      </c>
      <c r="G337" s="203" t="s"/>
      <c r="H337" s="204" t="s"/>
      <c r="I337" s="205" t="s"/>
      <c r="J337" s="371">
        <v>57000</v>
      </c>
      <c r="K337" s="364">
        <v>1</v>
      </c>
      <c r="L337" s="363">
        <f>=J337*K337</f>
        <v>57000</v>
      </c>
      <c r="M337" s="196">
        <v>0.55</v>
      </c>
      <c r="N337" s="805">
        <f>=L337*M337</f>
        <v>31350</v>
      </c>
      <c r="O337" s="191">
        <v>0.8333</v>
      </c>
      <c r="P337" s="358">
        <f>=K337*10*N337</f>
        <v>313500</v>
      </c>
      <c r="Q337" s="192">
        <v>0.8333</v>
      </c>
      <c r="R337" s="358">
        <f>=K337*10*2*N337</f>
        <v>627000</v>
      </c>
      <c r="S337" s="192">
        <v>0.8333</v>
      </c>
      <c r="T337" s="358">
        <f>=P337*3</f>
        <v>940500</v>
      </c>
      <c r="U337" s="59" t="s"/>
      <c r="V337" s="359" t="s"/>
      <c r="W337" s="359" t="s"/>
      <c r="X337" s="170" t="s"/>
      <c r="Y337" s="170" t="s"/>
      <c r="Z337" s="170" t="s"/>
    </row>
    <row r="338" spans="1:26">
      <c r="A338" s="184" t="s"/>
      <c r="B338" s="369" t="s"/>
      <c r="C338" s="184" t="s"/>
      <c r="D338" s="184" t="s">
        <v>94</v>
      </c>
      <c r="E338" s="372" t="s">
        <v>407</v>
      </c>
      <c r="F338" s="892" t="s">
        <v>403</v>
      </c>
      <c r="G338" s="200" t="s">
        <v>46</v>
      </c>
      <c r="H338" s="201" t="s">
        <v>66</v>
      </c>
      <c r="I338" s="202" t="s">
        <v>27</v>
      </c>
      <c r="J338" s="363">
        <v>2950</v>
      </c>
      <c r="K338" s="364">
        <v>1</v>
      </c>
      <c r="L338" s="363">
        <f>=J338*K338</f>
        <v>2950</v>
      </c>
      <c r="M338" s="196">
        <v>0.55</v>
      </c>
      <c r="N338" s="805">
        <f>=L338*M338</f>
        <v>1622.5</v>
      </c>
      <c r="O338" s="191">
        <v>0.8333</v>
      </c>
      <c r="P338" s="358">
        <f>=K338*10*N338</f>
        <v>16225</v>
      </c>
      <c r="Q338" s="192">
        <v>0.8333</v>
      </c>
      <c r="R338" s="358">
        <f>=K338*10*2*N338</f>
        <v>32450</v>
      </c>
      <c r="S338" s="192">
        <v>0.8333</v>
      </c>
      <c r="T338" s="358">
        <f>=P338*3</f>
        <v>48675</v>
      </c>
      <c r="U338" s="59" t="s"/>
      <c r="V338" s="359" t="s"/>
      <c r="W338" s="359" t="s"/>
      <c r="X338" s="170" t="s"/>
      <c r="Y338" s="170" t="s"/>
      <c r="Z338" s="170" t="s"/>
    </row>
    <row r="339" spans="1:26">
      <c r="A339" s="184" t="s"/>
      <c r="B339" s="369" t="s"/>
      <c r="C339" s="184" t="s"/>
      <c r="D339" s="184" t="s">
        <v>94</v>
      </c>
      <c r="E339" s="373" t="s"/>
      <c r="F339" s="892" t="s">
        <v>404</v>
      </c>
      <c r="G339" s="203" t="s"/>
      <c r="H339" s="204" t="s"/>
      <c r="I339" s="205" t="s"/>
      <c r="J339" s="363">
        <v>7950</v>
      </c>
      <c r="K339" s="364">
        <v>1</v>
      </c>
      <c r="L339" s="363">
        <f>=J339*K339</f>
        <v>7950</v>
      </c>
      <c r="M339" s="196">
        <v>0.55</v>
      </c>
      <c r="N339" s="805">
        <f>=L339*M339</f>
        <v>4372.5</v>
      </c>
      <c r="O339" s="191">
        <v>0.8333</v>
      </c>
      <c r="P339" s="358">
        <f>=K339*10*N339</f>
        <v>43725</v>
      </c>
      <c r="Q339" s="192">
        <v>0.8333</v>
      </c>
      <c r="R339" s="358">
        <f>=K339*10*2*N339</f>
        <v>87450</v>
      </c>
      <c r="S339" s="192">
        <v>0.8333</v>
      </c>
      <c r="T339" s="358">
        <f>=P339*3</f>
        <v>131175</v>
      </c>
      <c r="U339" s="59" t="s"/>
      <c r="V339" s="359" t="s"/>
      <c r="W339" s="359" t="s"/>
      <c r="X339" s="170" t="s"/>
      <c r="Y339" s="170" t="s"/>
      <c r="Z339" s="170" t="s"/>
    </row>
    <row r="340" spans="1:26">
      <c r="A340" s="184" t="s"/>
      <c r="B340" s="369" t="s"/>
      <c r="C340" s="184" t="s"/>
      <c r="D340" s="184" t="s">
        <v>94</v>
      </c>
      <c r="E340" s="373" t="s"/>
      <c r="F340" s="892" t="s">
        <v>405</v>
      </c>
      <c r="G340" s="203" t="s"/>
      <c r="H340" s="204" t="s"/>
      <c r="I340" s="205" t="s"/>
      <c r="J340" s="363">
        <v>11950</v>
      </c>
      <c r="K340" s="364">
        <v>1</v>
      </c>
      <c r="L340" s="363">
        <f>=J340*K340</f>
        <v>11950</v>
      </c>
      <c r="M340" s="196">
        <v>0.55</v>
      </c>
      <c r="N340" s="805">
        <f>=L340*M340</f>
        <v>6572.5</v>
      </c>
      <c r="O340" s="191">
        <v>0.8333</v>
      </c>
      <c r="P340" s="358">
        <f>=K340*10*N340</f>
        <v>65725</v>
      </c>
      <c r="Q340" s="192">
        <v>0.8333</v>
      </c>
      <c r="R340" s="358">
        <f>=K340*10*2*N340</f>
        <v>131450</v>
      </c>
      <c r="S340" s="192">
        <v>0.8333</v>
      </c>
      <c r="T340" s="358">
        <f>=P340*3</f>
        <v>197175</v>
      </c>
      <c r="U340" s="59" t="s"/>
      <c r="V340" s="359" t="s"/>
      <c r="W340" s="359" t="s"/>
      <c r="X340" s="170" t="s"/>
      <c r="Y340" s="170" t="s"/>
      <c r="Z340" s="170" t="s"/>
    </row>
    <row r="341" spans="1:26">
      <c r="A341" s="184" t="s"/>
      <c r="B341" s="369" t="s"/>
      <c r="C341" s="184" t="s"/>
      <c r="D341" s="184" t="s">
        <v>94</v>
      </c>
      <c r="E341" s="374" t="s"/>
      <c r="F341" s="892" t="s">
        <v>406</v>
      </c>
      <c r="G341" s="203" t="s"/>
      <c r="H341" s="204" t="s"/>
      <c r="I341" s="205" t="s"/>
      <c r="J341" s="363">
        <v>57000</v>
      </c>
      <c r="K341" s="364">
        <v>1</v>
      </c>
      <c r="L341" s="363">
        <f>=J341*K341</f>
        <v>57000</v>
      </c>
      <c r="M341" s="196">
        <v>0.55</v>
      </c>
      <c r="N341" s="805">
        <f>=L341*M341</f>
        <v>31350</v>
      </c>
      <c r="O341" s="191">
        <v>0.8333</v>
      </c>
      <c r="P341" s="358">
        <f>=K341*10*N341</f>
        <v>313500</v>
      </c>
      <c r="Q341" s="192">
        <v>0.8333</v>
      </c>
      <c r="R341" s="358">
        <f>=K341*10*2*N341</f>
        <v>627000</v>
      </c>
      <c r="S341" s="192">
        <v>0.8333</v>
      </c>
      <c r="T341" s="358">
        <f>=P341*3</f>
        <v>940500</v>
      </c>
      <c r="U341" s="59" t="s"/>
      <c r="V341" s="359" t="s"/>
      <c r="W341" s="359" t="s"/>
      <c r="X341" s="170" t="s"/>
      <c r="Y341" s="170" t="s"/>
      <c r="Z341" s="170" t="s"/>
    </row>
    <row r="342" spans="1:26">
      <c r="A342" s="184" t="s"/>
      <c r="B342" s="369" t="s"/>
      <c r="C342" s="184" t="s"/>
      <c r="D342" s="184" t="s">
        <v>94</v>
      </c>
      <c r="E342" s="185" t="s">
        <v>408</v>
      </c>
      <c r="F342" s="859" t="s">
        <v>78</v>
      </c>
      <c r="G342" s="375" t="s">
        <v>46</v>
      </c>
      <c r="H342" s="376" t="s">
        <v>66</v>
      </c>
      <c r="I342" s="377" t="s">
        <v>27</v>
      </c>
      <c r="J342" s="363">
        <v>10000</v>
      </c>
      <c r="K342" s="364">
        <v>1</v>
      </c>
      <c r="L342" s="363">
        <f>=J342*K342</f>
        <v>10000</v>
      </c>
      <c r="M342" s="196">
        <v>0.55</v>
      </c>
      <c r="N342" s="805">
        <f>=L342*M342</f>
        <v>5500</v>
      </c>
      <c r="O342" s="191">
        <v>0.8333</v>
      </c>
      <c r="P342" s="358">
        <f>=K342*10*N342</f>
        <v>55000</v>
      </c>
      <c r="Q342" s="192">
        <v>0.8333</v>
      </c>
      <c r="R342" s="358">
        <f>=K342*10*2*N342</f>
        <v>110000</v>
      </c>
      <c r="S342" s="192">
        <v>0.8333</v>
      </c>
      <c r="T342" s="358">
        <f>=P342*3</f>
        <v>165000</v>
      </c>
      <c r="U342" s="59" t="s"/>
      <c r="V342" s="359" t="s"/>
      <c r="W342" s="359" t="s"/>
      <c r="X342" s="170" t="s"/>
      <c r="Y342" s="170" t="s"/>
      <c r="Z342" s="170" t="s"/>
    </row>
    <row r="343" spans="1:26">
      <c r="A343" s="360" t="s"/>
      <c r="B343" s="361" t="s"/>
      <c r="C343" s="360" t="s"/>
      <c r="D343" s="184" t="s">
        <v>43</v>
      </c>
      <c r="E343" s="184" t="s">
        <v>409</v>
      </c>
      <c r="F343" s="859" t="s">
        <v>78</v>
      </c>
      <c r="G343" s="378" t="s">
        <v>159</v>
      </c>
      <c r="H343" s="185" t="s">
        <v>39</v>
      </c>
      <c r="I343" s="185" t="s">
        <v>27</v>
      </c>
      <c r="J343" s="358">
        <v>80000</v>
      </c>
      <c r="K343" s="357">
        <v>1</v>
      </c>
      <c r="L343" s="358">
        <f>=J343*K343</f>
        <v>80000</v>
      </c>
      <c r="M343" s="190">
        <v>0.55</v>
      </c>
      <c r="N343" s="804">
        <f>=L343*M343</f>
        <v>44000</v>
      </c>
      <c r="O343" s="185" t="s">
        <v>28</v>
      </c>
      <c r="P343" s="379" t="s">
        <v>28</v>
      </c>
      <c r="Q343" s="185" t="s">
        <v>28</v>
      </c>
      <c r="R343" s="379" t="s">
        <v>28</v>
      </c>
      <c r="S343" s="185" t="s">
        <v>28</v>
      </c>
      <c r="T343" s="379" t="s">
        <v>28</v>
      </c>
      <c r="U343" s="59" t="s"/>
      <c r="V343" s="359" t="s"/>
      <c r="W343" s="359" t="s"/>
      <c r="X343" s="170" t="s"/>
      <c r="Y343" s="170" t="s"/>
      <c r="Z343" s="170" t="s"/>
    </row>
    <row r="344" spans="1:26">
      <c r="A344" s="381" t="s"/>
      <c r="B344" s="382" t="s"/>
      <c r="C344" s="381" t="s"/>
      <c r="D344" s="381" t="s">
        <v>43</v>
      </c>
      <c r="E344" s="381" t="s">
        <v>410</v>
      </c>
      <c r="F344" s="893" t="s">
        <v>78</v>
      </c>
      <c r="G344" s="378" t="s">
        <v>159</v>
      </c>
      <c r="H344" s="185" t="s">
        <v>39</v>
      </c>
      <c r="I344" s="185" t="s">
        <v>27</v>
      </c>
      <c r="J344" s="189">
        <v>100000</v>
      </c>
      <c r="K344" s="188">
        <v>1</v>
      </c>
      <c r="L344" s="189">
        <f>=J344*K344</f>
        <v>100000</v>
      </c>
      <c r="M344" s="190">
        <v>0.55</v>
      </c>
      <c r="N344" s="793">
        <f>=L344*M344</f>
        <v>55000</v>
      </c>
      <c r="O344" s="185" t="s">
        <v>28</v>
      </c>
      <c r="P344" s="383" t="s">
        <v>28</v>
      </c>
      <c r="Q344" s="185" t="s">
        <v>28</v>
      </c>
      <c r="R344" s="383" t="s">
        <v>28</v>
      </c>
      <c r="S344" s="185" t="s">
        <v>28</v>
      </c>
      <c r="T344" s="383" t="s">
        <v>28</v>
      </c>
      <c r="U344" s="170" t="s"/>
      <c r="V344" s="775" t="s"/>
      <c r="W344" s="775" t="s"/>
      <c r="X344" s="170" t="s"/>
      <c r="Y344" s="170" t="s"/>
      <c r="Z344" s="170" t="s"/>
    </row>
    <row r="345" spans="1:26">
      <c r="A345" s="367" t="s"/>
      <c r="B345" s="386" t="s"/>
      <c r="C345" s="367" t="s"/>
      <c r="D345" s="381" t="s">
        <v>43</v>
      </c>
      <c r="E345" s="381" t="s">
        <v>411</v>
      </c>
      <c r="F345" s="893" t="s">
        <v>78</v>
      </c>
      <c r="G345" s="387" t="s">
        <v>159</v>
      </c>
      <c r="H345" s="201" t="s">
        <v>39</v>
      </c>
      <c r="I345" s="201" t="s">
        <v>27</v>
      </c>
      <c r="J345" s="363">
        <v>80000</v>
      </c>
      <c r="K345" s="364">
        <v>1</v>
      </c>
      <c r="L345" s="363">
        <f>=J345*K345</f>
        <v>80000</v>
      </c>
      <c r="M345" s="196">
        <v>0.55</v>
      </c>
      <c r="N345" s="805">
        <f>=L345*M345</f>
        <v>44000</v>
      </c>
      <c r="O345" s="185" t="s">
        <v>28</v>
      </c>
      <c r="P345" s="379" t="s">
        <v>28</v>
      </c>
      <c r="Q345" s="185" t="s">
        <v>28</v>
      </c>
      <c r="R345" s="379" t="s">
        <v>28</v>
      </c>
      <c r="S345" s="185" t="s">
        <v>28</v>
      </c>
      <c r="T345" s="379" t="s">
        <v>28</v>
      </c>
      <c r="U345" s="59" t="s"/>
      <c r="V345" s="359" t="s"/>
      <c r="W345" s="359" t="s"/>
      <c r="X345" s="170" t="s"/>
      <c r="Y345" s="170" t="s"/>
      <c r="Z345" s="170" t="s"/>
    </row>
    <row r="346" spans="1:26" s="204" customFormat="1" ht="51.75" customHeight="1">
      <c r="A346" s="204">
        <v>15</v>
      </c>
      <c r="B346" s="391" t="s">
        <v>412</v>
      </c>
      <c r="C346" s="204" t="s">
        <v>413</v>
      </c>
      <c r="D346" s="204" t="s">
        <v>94</v>
      </c>
      <c r="E346" s="204" t="s">
        <v>414</v>
      </c>
      <c r="F346" s="894" t="s">
        <v>78</v>
      </c>
      <c r="G346" s="204" t="s">
        <v>46</v>
      </c>
      <c r="H346" s="392" t="s">
        <v>66</v>
      </c>
      <c r="I346" s="204" t="s">
        <v>27</v>
      </c>
      <c r="J346" s="393">
        <v>7000</v>
      </c>
      <c r="K346" s="394">
        <v>1</v>
      </c>
      <c r="L346" s="395">
        <f>=J346*K346</f>
        <v>7000</v>
      </c>
      <c r="M346" s="196">
        <v>0.55</v>
      </c>
      <c r="N346" s="806">
        <f>=L346*M346</f>
        <v>3850</v>
      </c>
      <c r="O346" s="191">
        <v>0.8333</v>
      </c>
      <c r="P346" s="770">
        <f>=K346*10*N346</f>
        <v>38500</v>
      </c>
      <c r="Q346" s="191">
        <v>0.8333</v>
      </c>
      <c r="R346" s="770">
        <f>=K346*10*2*N346</f>
        <v>77000</v>
      </c>
      <c r="S346" s="191">
        <v>0.8333</v>
      </c>
      <c r="T346" s="770">
        <f>=P346*3</f>
        <v>115500</v>
      </c>
      <c r="U346" s="170" t="s"/>
      <c r="V346" s="170" t="s"/>
      <c r="W346" s="170" t="s"/>
      <c r="X346" s="170" t="s"/>
      <c r="Y346" s="170" t="s"/>
      <c r="Z346" s="170" t="s"/>
    </row>
    <row r="347" spans="1:26" s="170" customFormat="1" ht="15" customHeight="1">
      <c r="A347" s="170" t="s"/>
      <c r="B347" s="170" t="s"/>
      <c r="C347" s="170" t="s"/>
      <c r="D347" s="170" t="s"/>
      <c r="E347" s="170" t="s"/>
      <c r="F347" s="895" t="s">
        <v>415</v>
      </c>
      <c r="G347" s="360" t="s">
        <v>46</v>
      </c>
      <c r="H347" s="397" t="s">
        <v>66</v>
      </c>
      <c r="I347" s="360" t="s">
        <v>27</v>
      </c>
      <c r="J347" s="398">
        <v>5500</v>
      </c>
      <c r="K347" s="399">
        <v>1</v>
      </c>
      <c r="L347" s="400">
        <f>=J347*K347</f>
        <v>5500</v>
      </c>
      <c r="M347" s="190">
        <v>0.55</v>
      </c>
      <c r="N347" s="807">
        <f>=L347*M347</f>
        <v>3025</v>
      </c>
      <c r="O347" s="191">
        <v>0.8333</v>
      </c>
      <c r="P347" s="400">
        <f>=K347*10*N347</f>
        <v>30250</v>
      </c>
      <c r="Q347" s="191">
        <v>0.8333</v>
      </c>
      <c r="R347" s="400">
        <f>=K347*10*2*N347</f>
        <v>60500</v>
      </c>
      <c r="S347" s="191">
        <v>0.8333</v>
      </c>
      <c r="T347" s="400">
        <f>=P347*3</f>
        <v>90750</v>
      </c>
      <c r="U347" s="170" t="s"/>
      <c r="V347" s="170" t="s"/>
      <c r="W347" s="170" t="s"/>
      <c r="X347" s="170" t="s"/>
      <c r="Y347" s="170" t="s"/>
      <c r="Z347" s="170" t="s"/>
    </row>
    <row r="348" spans="1:26">
      <c r="A348" s="402">
        <v>16</v>
      </c>
      <c r="B348" s="403" t="s">
        <v>416</v>
      </c>
      <c r="C348" s="404" t="s">
        <v>417</v>
      </c>
      <c r="D348" s="404" t="s">
        <v>71</v>
      </c>
      <c r="E348" s="405" t="s">
        <v>78</v>
      </c>
      <c r="F348" s="406" t="s">
        <v>418</v>
      </c>
      <c r="G348" s="407" t="s">
        <v>25</v>
      </c>
      <c r="H348" s="408" t="s">
        <v>47</v>
      </c>
      <c r="I348" s="255" t="s">
        <v>27</v>
      </c>
      <c r="J348" s="409">
        <v>594.15</v>
      </c>
      <c r="K348" s="410">
        <v>1</v>
      </c>
      <c r="L348" s="409">
        <v>594.15</v>
      </c>
      <c r="M348" s="411">
        <v>0.55</v>
      </c>
      <c r="N348" s="412">
        <v>326.78</v>
      </c>
      <c r="O348" s="413" t="s">
        <v>419</v>
      </c>
      <c r="P348" s="361" t="s"/>
      <c r="Q348" s="360" t="s"/>
      <c r="R348" s="361" t="s"/>
      <c r="S348" s="360" t="s"/>
      <c r="T348" s="361" t="s"/>
      <c r="U348" s="170" t="s"/>
      <c r="V348" s="170" t="s"/>
      <c r="W348" s="170" t="s"/>
      <c r="X348" s="170" t="s"/>
      <c r="Y348" s="170" t="s"/>
      <c r="Z348" s="170" t="s"/>
    </row>
    <row r="349" spans="1:26">
      <c r="A349" s="360" t="s"/>
      <c r="B349" s="414" t="s"/>
      <c r="C349" s="360" t="s"/>
      <c r="D349" s="360" t="s"/>
      <c r="E349" s="415" t="s"/>
      <c r="F349" s="406" t="s">
        <v>420</v>
      </c>
      <c r="G349" s="407" t="s">
        <v>25</v>
      </c>
      <c r="H349" s="408" t="s">
        <v>47</v>
      </c>
      <c r="I349" s="255" t="s">
        <v>27</v>
      </c>
      <c r="J349" s="409">
        <v>1699.15</v>
      </c>
      <c r="K349" s="410">
        <v>1</v>
      </c>
      <c r="L349" s="409">
        <v>1699.15</v>
      </c>
      <c r="M349" s="411">
        <v>0.55</v>
      </c>
      <c r="N349" s="412">
        <v>934.53</v>
      </c>
      <c r="O349" s="360" t="s"/>
      <c r="P349" s="361" t="s"/>
      <c r="Q349" s="360" t="s"/>
      <c r="R349" s="361" t="s"/>
      <c r="S349" s="360" t="s"/>
      <c r="T349" s="361" t="s"/>
      <c r="U349" s="170" t="s"/>
      <c r="V349" s="170" t="s"/>
      <c r="W349" s="170" t="s"/>
      <c r="X349" s="170" t="s"/>
      <c r="Y349" s="170" t="s"/>
      <c r="Z349" s="170" t="s"/>
    </row>
    <row r="350" spans="1:26">
      <c r="A350" s="360" t="s"/>
      <c r="B350" s="414" t="s"/>
      <c r="C350" s="360" t="s"/>
      <c r="D350" s="360" t="s"/>
      <c r="E350" s="415" t="s"/>
      <c r="F350" s="406" t="s">
        <v>421</v>
      </c>
      <c r="G350" s="407" t="s">
        <v>25</v>
      </c>
      <c r="H350" s="408" t="s">
        <v>47</v>
      </c>
      <c r="I350" s="255" t="s">
        <v>27</v>
      </c>
      <c r="J350" s="409">
        <v>594.15</v>
      </c>
      <c r="K350" s="410">
        <v>1</v>
      </c>
      <c r="L350" s="409">
        <v>594.15</v>
      </c>
      <c r="M350" s="411">
        <v>0.55</v>
      </c>
      <c r="N350" s="412">
        <v>326.78</v>
      </c>
      <c r="O350" s="360" t="s"/>
      <c r="P350" s="361" t="s"/>
      <c r="Q350" s="360" t="s"/>
      <c r="R350" s="361" t="s"/>
      <c r="S350" s="360" t="s"/>
      <c r="T350" s="361" t="s"/>
      <c r="U350" s="170" t="s"/>
      <c r="V350" s="170" t="s"/>
      <c r="W350" s="170" t="s"/>
      <c r="X350" s="170" t="s"/>
      <c r="Y350" s="170" t="s"/>
      <c r="Z350" s="170" t="s"/>
    </row>
    <row r="351" spans="1:26">
      <c r="A351" s="360" t="s"/>
      <c r="B351" s="414" t="s"/>
      <c r="C351" s="360" t="s"/>
      <c r="D351" s="360" t="s"/>
      <c r="E351" s="415" t="s"/>
      <c r="F351" s="406" t="s">
        <v>422</v>
      </c>
      <c r="G351" s="407" t="s">
        <v>25</v>
      </c>
      <c r="H351" s="408" t="s">
        <v>47</v>
      </c>
      <c r="I351" s="255" t="s">
        <v>27</v>
      </c>
      <c r="J351" s="409">
        <v>594.15</v>
      </c>
      <c r="K351" s="410">
        <v>1</v>
      </c>
      <c r="L351" s="409">
        <v>594.15</v>
      </c>
      <c r="M351" s="411">
        <v>0.55</v>
      </c>
      <c r="N351" s="412">
        <v>326.78</v>
      </c>
      <c r="O351" s="360" t="s"/>
      <c r="P351" s="361" t="s"/>
      <c r="Q351" s="360" t="s"/>
      <c r="R351" s="361" t="s"/>
      <c r="S351" s="360" t="s"/>
      <c r="T351" s="361" t="s"/>
      <c r="U351" s="170" t="s"/>
      <c r="V351" s="170" t="s"/>
      <c r="W351" s="170" t="s"/>
      <c r="X351" s="170" t="s"/>
      <c r="Y351" s="170" t="s"/>
      <c r="Z351" s="170" t="s"/>
    </row>
    <row r="352" spans="1:26">
      <c r="A352" s="360" t="s"/>
      <c r="B352" s="414" t="s"/>
      <c r="C352" s="360" t="s"/>
      <c r="D352" s="360" t="s"/>
      <c r="E352" s="415" t="s"/>
      <c r="F352" s="406" t="s">
        <v>423</v>
      </c>
      <c r="G352" s="407" t="s">
        <v>25</v>
      </c>
      <c r="H352" s="408" t="s">
        <v>47</v>
      </c>
      <c r="I352" s="255" t="s">
        <v>27</v>
      </c>
      <c r="J352" s="409">
        <v>1699.15</v>
      </c>
      <c r="K352" s="410">
        <v>1</v>
      </c>
      <c r="L352" s="409">
        <v>1699.15</v>
      </c>
      <c r="M352" s="411">
        <v>0.55</v>
      </c>
      <c r="N352" s="412">
        <v>934.53</v>
      </c>
      <c r="O352" s="360" t="s"/>
      <c r="P352" s="361" t="s"/>
      <c r="Q352" s="360" t="s"/>
      <c r="R352" s="361" t="s"/>
      <c r="S352" s="360" t="s"/>
      <c r="T352" s="361" t="s"/>
      <c r="U352" s="170" t="s"/>
      <c r="V352" s="170" t="s"/>
      <c r="W352" s="170" t="s"/>
      <c r="X352" s="170" t="s"/>
      <c r="Y352" s="170" t="s"/>
      <c r="Z352" s="170" t="s"/>
    </row>
    <row r="353" spans="1:26">
      <c r="A353" s="360" t="s"/>
      <c r="B353" s="414" t="s"/>
      <c r="C353" s="360" t="s"/>
      <c r="D353" s="360" t="s"/>
      <c r="E353" s="415" t="s"/>
      <c r="F353" s="406" t="s">
        <v>424</v>
      </c>
      <c r="G353" s="407" t="s">
        <v>25</v>
      </c>
      <c r="H353" s="408" t="s">
        <v>47</v>
      </c>
      <c r="I353" s="255" t="s">
        <v>27</v>
      </c>
      <c r="J353" s="409">
        <v>1912.5</v>
      </c>
      <c r="K353" s="410">
        <v>1</v>
      </c>
      <c r="L353" s="409">
        <v>1912.5</v>
      </c>
      <c r="M353" s="411">
        <v>0.55</v>
      </c>
      <c r="N353" s="412">
        <v>1051.88</v>
      </c>
      <c r="O353" s="360" t="s"/>
      <c r="P353" s="361" t="s"/>
      <c r="Q353" s="360" t="s"/>
      <c r="R353" s="361" t="s"/>
      <c r="S353" s="360" t="s"/>
      <c r="T353" s="361" t="s"/>
      <c r="U353" s="170" t="s"/>
      <c r="V353" s="170" t="s"/>
      <c r="W353" s="170" t="s"/>
      <c r="X353" s="170" t="s"/>
      <c r="Y353" s="170" t="s"/>
      <c r="Z353" s="170" t="s"/>
    </row>
    <row r="354" spans="1:26">
      <c r="A354" s="360" t="s"/>
      <c r="B354" s="414" t="s"/>
      <c r="C354" s="360" t="s"/>
      <c r="D354" s="360" t="s"/>
      <c r="E354" s="415" t="s"/>
      <c r="F354" s="406" t="s">
        <v>425</v>
      </c>
      <c r="G354" s="407" t="s">
        <v>25</v>
      </c>
      <c r="H354" s="408" t="s">
        <v>47</v>
      </c>
      <c r="I354" s="255" t="s">
        <v>27</v>
      </c>
      <c r="J354" s="409">
        <v>5270</v>
      </c>
      <c r="K354" s="410">
        <v>1</v>
      </c>
      <c r="L354" s="409">
        <v>5270</v>
      </c>
      <c r="M354" s="411">
        <v>0.55</v>
      </c>
      <c r="N354" s="412">
        <v>2898.5</v>
      </c>
      <c r="O354" s="360" t="s"/>
      <c r="P354" s="361" t="s"/>
      <c r="Q354" s="360" t="s"/>
      <c r="R354" s="361" t="s"/>
      <c r="S354" s="360" t="s"/>
      <c r="T354" s="361" t="s"/>
      <c r="U354" s="170" t="s"/>
      <c r="V354" s="170" t="s"/>
      <c r="W354" s="170" t="s"/>
      <c r="X354" s="170" t="s"/>
      <c r="Y354" s="170" t="s"/>
      <c r="Z354" s="170" t="s"/>
    </row>
    <row r="355" spans="1:26">
      <c r="A355" s="360" t="s"/>
      <c r="B355" s="414" t="s"/>
      <c r="C355" s="360" t="s"/>
      <c r="D355" s="360" t="s"/>
      <c r="E355" s="415" t="s"/>
      <c r="F355" s="406" t="s">
        <v>426</v>
      </c>
      <c r="G355" s="407" t="s">
        <v>25</v>
      </c>
      <c r="H355" s="408" t="s">
        <v>47</v>
      </c>
      <c r="I355" s="255" t="s">
        <v>27</v>
      </c>
      <c r="J355" s="409">
        <v>1912.5</v>
      </c>
      <c r="K355" s="410">
        <v>1</v>
      </c>
      <c r="L355" s="409">
        <v>1912.5</v>
      </c>
      <c r="M355" s="411">
        <v>0.55</v>
      </c>
      <c r="N355" s="412">
        <v>1051.88</v>
      </c>
      <c r="O355" s="360" t="s"/>
      <c r="P355" s="361" t="s"/>
      <c r="Q355" s="360" t="s"/>
      <c r="R355" s="361" t="s"/>
      <c r="S355" s="360" t="s"/>
      <c r="T355" s="361" t="s"/>
      <c r="U355" s="170" t="s"/>
      <c r="V355" s="170" t="s"/>
      <c r="W355" s="170" t="s"/>
      <c r="X355" s="170" t="s"/>
      <c r="Y355" s="170" t="s"/>
      <c r="Z355" s="170" t="s"/>
    </row>
    <row r="356" spans="1:26">
      <c r="A356" s="360" t="s"/>
      <c r="B356" s="414" t="s"/>
      <c r="C356" s="360" t="s"/>
      <c r="D356" s="360" t="s"/>
      <c r="E356" s="415" t="s"/>
      <c r="F356" s="406" t="s">
        <v>427</v>
      </c>
      <c r="G356" s="407" t="s">
        <v>25</v>
      </c>
      <c r="H356" s="408" t="s">
        <v>47</v>
      </c>
      <c r="I356" s="255" t="s">
        <v>27</v>
      </c>
      <c r="J356" s="409">
        <v>510</v>
      </c>
      <c r="K356" s="410">
        <v>1</v>
      </c>
      <c r="L356" s="409">
        <v>510</v>
      </c>
      <c r="M356" s="411">
        <v>0.55</v>
      </c>
      <c r="N356" s="412">
        <v>280.5</v>
      </c>
      <c r="O356" s="360" t="s"/>
      <c r="P356" s="361" t="s"/>
      <c r="Q356" s="360" t="s"/>
      <c r="R356" s="361" t="s"/>
      <c r="S356" s="360" t="s"/>
      <c r="T356" s="361" t="s"/>
      <c r="U356" s="170" t="s"/>
      <c r="V356" s="170" t="s"/>
      <c r="W356" s="170" t="s"/>
      <c r="X356" s="170" t="s"/>
      <c r="Y356" s="170" t="s"/>
      <c r="Z356" s="170" t="s"/>
    </row>
    <row r="357" spans="1:26">
      <c r="A357" s="360" t="s"/>
      <c r="B357" s="414" t="s"/>
      <c r="C357" s="360" t="s"/>
      <c r="D357" s="360" t="s"/>
      <c r="E357" s="415" t="s"/>
      <c r="F357" s="406" t="s">
        <v>428</v>
      </c>
      <c r="G357" s="407" t="s">
        <v>25</v>
      </c>
      <c r="H357" s="408" t="s">
        <v>47</v>
      </c>
      <c r="I357" s="255" t="s">
        <v>27</v>
      </c>
      <c r="J357" s="409">
        <v>4760</v>
      </c>
      <c r="K357" s="410">
        <v>1</v>
      </c>
      <c r="L357" s="409">
        <v>4760</v>
      </c>
      <c r="M357" s="411">
        <v>0.55</v>
      </c>
      <c r="N357" s="412">
        <v>2618</v>
      </c>
      <c r="O357" s="360" t="s"/>
      <c r="P357" s="361" t="s"/>
      <c r="Q357" s="360" t="s"/>
      <c r="R357" s="361" t="s"/>
      <c r="S357" s="360" t="s"/>
      <c r="T357" s="361" t="s"/>
      <c r="U357" s="170" t="s"/>
      <c r="V357" s="170" t="s"/>
      <c r="W357" s="170" t="s"/>
      <c r="X357" s="170" t="s"/>
      <c r="Y357" s="170" t="s"/>
      <c r="Z357" s="170" t="s"/>
    </row>
    <row r="358" spans="1:26">
      <c r="A358" s="360" t="s"/>
      <c r="B358" s="414" t="s"/>
      <c r="C358" s="360" t="s"/>
      <c r="D358" s="360" t="s"/>
      <c r="E358" s="415" t="s"/>
      <c r="F358" s="406" t="s">
        <v>429</v>
      </c>
      <c r="G358" s="407" t="s">
        <v>25</v>
      </c>
      <c r="H358" s="408" t="s">
        <v>47</v>
      </c>
      <c r="I358" s="255" t="s">
        <v>27</v>
      </c>
      <c r="J358" s="409">
        <v>2720</v>
      </c>
      <c r="K358" s="410">
        <v>1</v>
      </c>
      <c r="L358" s="409">
        <v>2720</v>
      </c>
      <c r="M358" s="411">
        <v>0.55</v>
      </c>
      <c r="N358" s="412">
        <v>1496</v>
      </c>
      <c r="O358" s="360" t="s"/>
      <c r="P358" s="361" t="s"/>
      <c r="Q358" s="360" t="s"/>
      <c r="R358" s="361" t="s"/>
      <c r="S358" s="360" t="s"/>
      <c r="T358" s="361" t="s"/>
      <c r="U358" s="170" t="s"/>
      <c r="V358" s="170" t="s"/>
      <c r="W358" s="170" t="s"/>
      <c r="X358" s="170" t="s"/>
      <c r="Y358" s="170" t="s"/>
      <c r="Z358" s="170" t="s"/>
    </row>
    <row r="359" spans="1:26">
      <c r="A359" s="360" t="s"/>
      <c r="B359" s="414" t="s"/>
      <c r="C359" s="360" t="s"/>
      <c r="D359" s="360" t="s"/>
      <c r="E359" s="415" t="s"/>
      <c r="F359" s="406" t="s">
        <v>430</v>
      </c>
      <c r="G359" s="407" t="s">
        <v>25</v>
      </c>
      <c r="H359" s="408" t="s">
        <v>47</v>
      </c>
      <c r="I359" s="255" t="s">
        <v>27</v>
      </c>
      <c r="J359" s="409">
        <v>2720</v>
      </c>
      <c r="K359" s="410">
        <v>1</v>
      </c>
      <c r="L359" s="409">
        <v>2720</v>
      </c>
      <c r="M359" s="411">
        <v>0.55</v>
      </c>
      <c r="N359" s="412">
        <v>1496</v>
      </c>
      <c r="O359" s="360" t="s"/>
      <c r="P359" s="361" t="s"/>
      <c r="Q359" s="360" t="s"/>
      <c r="R359" s="361" t="s"/>
      <c r="S359" s="360" t="s"/>
      <c r="T359" s="361" t="s"/>
      <c r="U359" s="170" t="s"/>
      <c r="V359" s="170" t="s"/>
      <c r="W359" s="170" t="s"/>
      <c r="X359" s="170" t="s"/>
      <c r="Y359" s="170" t="s"/>
      <c r="Z359" s="170" t="s"/>
    </row>
    <row r="360" spans="1:26">
      <c r="A360" s="360" t="s"/>
      <c r="B360" s="414" t="s"/>
      <c r="C360" s="360" t="s"/>
      <c r="D360" s="360" t="s"/>
      <c r="E360" s="415" t="s"/>
      <c r="F360" s="406" t="s">
        <v>431</v>
      </c>
      <c r="G360" s="407" t="s">
        <v>25</v>
      </c>
      <c r="H360" s="408" t="s">
        <v>47</v>
      </c>
      <c r="I360" s="255" t="s">
        <v>27</v>
      </c>
      <c r="J360" s="409">
        <v>1020</v>
      </c>
      <c r="K360" s="410">
        <v>1</v>
      </c>
      <c r="L360" s="409">
        <v>1020</v>
      </c>
      <c r="M360" s="411">
        <v>0.55</v>
      </c>
      <c r="N360" s="412">
        <v>561</v>
      </c>
      <c r="O360" s="360" t="s"/>
      <c r="P360" s="361" t="s"/>
      <c r="Q360" s="360" t="s"/>
      <c r="R360" s="361" t="s"/>
      <c r="S360" s="360" t="s"/>
      <c r="T360" s="361" t="s"/>
      <c r="U360" s="170" t="s"/>
      <c r="V360" s="170" t="s"/>
      <c r="W360" s="170" t="s"/>
      <c r="X360" s="170" t="s"/>
      <c r="Y360" s="170" t="s"/>
      <c r="Z360" s="170" t="s"/>
    </row>
    <row r="361" spans="1:26">
      <c r="A361" s="360" t="s"/>
      <c r="B361" s="414" t="s"/>
      <c r="C361" s="360" t="s"/>
      <c r="D361" s="360" t="s"/>
      <c r="E361" s="415" t="s"/>
      <c r="F361" s="406" t="s">
        <v>432</v>
      </c>
      <c r="G361" s="407" t="s">
        <v>25</v>
      </c>
      <c r="H361" s="408" t="s">
        <v>47</v>
      </c>
      <c r="I361" s="255" t="s">
        <v>27</v>
      </c>
      <c r="J361" s="409">
        <v>1275</v>
      </c>
      <c r="K361" s="410">
        <v>1</v>
      </c>
      <c r="L361" s="409">
        <v>1275</v>
      </c>
      <c r="M361" s="411">
        <v>0.55</v>
      </c>
      <c r="N361" s="412">
        <v>701.25</v>
      </c>
      <c r="O361" s="360" t="s"/>
      <c r="P361" s="361" t="s"/>
      <c r="Q361" s="360" t="s"/>
      <c r="R361" s="361" t="s"/>
      <c r="S361" s="360" t="s"/>
      <c r="T361" s="361" t="s"/>
      <c r="U361" s="170" t="s"/>
      <c r="V361" s="170" t="s"/>
      <c r="W361" s="170" t="s"/>
      <c r="X361" s="170" t="s"/>
      <c r="Y361" s="170" t="s"/>
      <c r="Z361" s="170" t="s"/>
    </row>
    <row r="362" spans="1:26">
      <c r="A362" s="360" t="s"/>
      <c r="B362" s="414" t="s"/>
      <c r="C362" s="360" t="s"/>
      <c r="D362" s="360" t="s"/>
      <c r="E362" s="415" t="s"/>
      <c r="F362" s="406" t="s">
        <v>433</v>
      </c>
      <c r="G362" s="407" t="s">
        <v>25</v>
      </c>
      <c r="H362" s="408" t="s">
        <v>47</v>
      </c>
      <c r="I362" s="255" t="s">
        <v>27</v>
      </c>
      <c r="J362" s="409">
        <v>2975</v>
      </c>
      <c r="K362" s="410">
        <v>1</v>
      </c>
      <c r="L362" s="409">
        <v>2975</v>
      </c>
      <c r="M362" s="411">
        <v>0.55</v>
      </c>
      <c r="N362" s="412">
        <v>1636.25</v>
      </c>
      <c r="O362" s="360" t="s"/>
      <c r="P362" s="361" t="s"/>
      <c r="Q362" s="360" t="s"/>
      <c r="R362" s="361" t="s"/>
      <c r="S362" s="360" t="s"/>
      <c r="T362" s="361" t="s"/>
      <c r="U362" s="170" t="s"/>
      <c r="V362" s="170" t="s"/>
      <c r="W362" s="170" t="s"/>
      <c r="X362" s="170" t="s"/>
      <c r="Y362" s="170" t="s"/>
      <c r="Z362" s="170" t="s"/>
    </row>
    <row r="363" spans="1:26">
      <c r="A363" s="360" t="s"/>
      <c r="B363" s="414" t="s"/>
      <c r="C363" s="360" t="s"/>
      <c r="D363" s="360" t="s"/>
      <c r="E363" s="415" t="s"/>
      <c r="F363" s="406" t="s">
        <v>434</v>
      </c>
      <c r="G363" s="407" t="s">
        <v>25</v>
      </c>
      <c r="H363" s="408" t="s">
        <v>47</v>
      </c>
      <c r="I363" s="255" t="s">
        <v>27</v>
      </c>
      <c r="J363" s="409">
        <v>1275</v>
      </c>
      <c r="K363" s="410">
        <v>1</v>
      </c>
      <c r="L363" s="409">
        <v>1275</v>
      </c>
      <c r="M363" s="411">
        <v>0.55</v>
      </c>
      <c r="N363" s="412">
        <v>701.25</v>
      </c>
      <c r="O363" s="360" t="s"/>
      <c r="P363" s="361" t="s"/>
      <c r="Q363" s="360" t="s"/>
      <c r="R363" s="361" t="s"/>
      <c r="S363" s="360" t="s"/>
      <c r="T363" s="361" t="s"/>
      <c r="U363" s="170" t="s"/>
      <c r="V363" s="170" t="s"/>
      <c r="W363" s="170" t="s"/>
      <c r="X363" s="170" t="s"/>
      <c r="Y363" s="170" t="s"/>
      <c r="Z363" s="170" t="s"/>
    </row>
    <row r="364" spans="1:26">
      <c r="A364" s="360" t="s"/>
      <c r="B364" s="414" t="s"/>
      <c r="C364" s="360" t="s"/>
      <c r="D364" s="360" t="s"/>
      <c r="E364" s="415" t="s"/>
      <c r="F364" s="406" t="s">
        <v>435</v>
      </c>
      <c r="G364" s="407" t="s">
        <v>25</v>
      </c>
      <c r="H364" s="408" t="s">
        <v>47</v>
      </c>
      <c r="I364" s="255" t="s">
        <v>27</v>
      </c>
      <c r="J364" s="409">
        <v>1275</v>
      </c>
      <c r="K364" s="410">
        <v>1</v>
      </c>
      <c r="L364" s="409">
        <v>1275</v>
      </c>
      <c r="M364" s="411">
        <v>0.55</v>
      </c>
      <c r="N364" s="412">
        <v>701.25</v>
      </c>
      <c r="O364" s="360" t="s"/>
      <c r="P364" s="361" t="s"/>
      <c r="Q364" s="360" t="s"/>
      <c r="R364" s="361" t="s"/>
      <c r="S364" s="360" t="s"/>
      <c r="T364" s="361" t="s"/>
      <c r="U364" s="170" t="s"/>
      <c r="V364" s="170" t="s"/>
      <c r="W364" s="170" t="s"/>
      <c r="X364" s="170" t="s"/>
      <c r="Y364" s="170" t="s"/>
      <c r="Z364" s="170" t="s"/>
    </row>
    <row r="365" spans="1:26">
      <c r="A365" s="360" t="s"/>
      <c r="B365" s="414" t="s"/>
      <c r="C365" s="360" t="s"/>
      <c r="D365" s="360" t="s"/>
      <c r="E365" s="415" t="s"/>
      <c r="F365" s="406" t="s">
        <v>436</v>
      </c>
      <c r="G365" s="407" t="s">
        <v>25</v>
      </c>
      <c r="H365" s="408" t="s">
        <v>47</v>
      </c>
      <c r="I365" s="255" t="s">
        <v>27</v>
      </c>
      <c r="J365" s="409">
        <v>2975</v>
      </c>
      <c r="K365" s="410">
        <v>1</v>
      </c>
      <c r="L365" s="409">
        <v>2975</v>
      </c>
      <c r="M365" s="411">
        <v>0.55</v>
      </c>
      <c r="N365" s="412">
        <v>1636.25</v>
      </c>
      <c r="O365" s="360" t="s"/>
      <c r="P365" s="361" t="s"/>
      <c r="Q365" s="360" t="s"/>
      <c r="R365" s="361" t="s"/>
      <c r="S365" s="360" t="s"/>
      <c r="T365" s="361" t="s"/>
      <c r="U365" s="170" t="s"/>
      <c r="V365" s="170" t="s"/>
      <c r="W365" s="170" t="s"/>
      <c r="X365" s="170" t="s"/>
      <c r="Y365" s="170" t="s"/>
      <c r="Z365" s="170" t="s"/>
    </row>
    <row r="366" spans="1:26">
      <c r="A366" s="360" t="s"/>
      <c r="B366" s="414" t="s"/>
      <c r="C366" s="360" t="s"/>
      <c r="D366" s="360" t="s"/>
      <c r="E366" s="415" t="s"/>
      <c r="F366" s="406" t="s">
        <v>437</v>
      </c>
      <c r="G366" s="407" t="s">
        <v>25</v>
      </c>
      <c r="H366" s="408" t="s">
        <v>47</v>
      </c>
      <c r="I366" s="255" t="s">
        <v>27</v>
      </c>
      <c r="J366" s="409">
        <v>3825</v>
      </c>
      <c r="K366" s="410">
        <v>1</v>
      </c>
      <c r="L366" s="409">
        <v>3825</v>
      </c>
      <c r="M366" s="411">
        <v>0.55</v>
      </c>
      <c r="N366" s="412">
        <v>2103.75</v>
      </c>
      <c r="O366" s="360" t="s"/>
      <c r="P366" s="361" t="s"/>
      <c r="Q366" s="360" t="s"/>
      <c r="R366" s="361" t="s"/>
      <c r="S366" s="360" t="s"/>
      <c r="T366" s="361" t="s"/>
      <c r="U366" s="170" t="s"/>
      <c r="V366" s="170" t="s"/>
      <c r="W366" s="170" t="s"/>
      <c r="X366" s="170" t="s"/>
      <c r="Y366" s="170" t="s"/>
      <c r="Z366" s="170" t="s"/>
    </row>
    <row r="367" spans="1:26">
      <c r="A367" s="360" t="s"/>
      <c r="B367" s="414" t="s"/>
      <c r="C367" s="360" t="s"/>
      <c r="D367" s="360" t="s"/>
      <c r="E367" s="415" t="s"/>
      <c r="F367" s="406" t="s">
        <v>438</v>
      </c>
      <c r="G367" s="407" t="s">
        <v>25</v>
      </c>
      <c r="H367" s="408" t="s">
        <v>47</v>
      </c>
      <c r="I367" s="255" t="s">
        <v>27</v>
      </c>
      <c r="J367" s="409">
        <v>11475</v>
      </c>
      <c r="K367" s="410">
        <v>1</v>
      </c>
      <c r="L367" s="409">
        <v>11475</v>
      </c>
      <c r="M367" s="411">
        <v>0.55</v>
      </c>
      <c r="N367" s="412">
        <v>6311.25</v>
      </c>
      <c r="O367" s="360" t="s"/>
      <c r="P367" s="361" t="s"/>
      <c r="Q367" s="360" t="s"/>
      <c r="R367" s="361" t="s"/>
      <c r="S367" s="360" t="s"/>
      <c r="T367" s="361" t="s"/>
      <c r="U367" s="170" t="s"/>
      <c r="V367" s="170" t="s"/>
      <c r="W367" s="170" t="s"/>
      <c r="X367" s="170" t="s"/>
      <c r="Y367" s="170" t="s"/>
      <c r="Z367" s="170" t="s"/>
    </row>
    <row r="368" spans="1:26">
      <c r="A368" s="360" t="s"/>
      <c r="B368" s="414" t="s"/>
      <c r="C368" s="360" t="s"/>
      <c r="D368" s="360" t="s"/>
      <c r="E368" s="415" t="s"/>
      <c r="F368" s="406" t="s">
        <v>439</v>
      </c>
      <c r="G368" s="407" t="s">
        <v>25</v>
      </c>
      <c r="H368" s="408" t="s">
        <v>47</v>
      </c>
      <c r="I368" s="255" t="s">
        <v>27</v>
      </c>
      <c r="J368" s="409">
        <v>3825</v>
      </c>
      <c r="K368" s="410">
        <v>1</v>
      </c>
      <c r="L368" s="409">
        <v>3825</v>
      </c>
      <c r="M368" s="411">
        <v>0.55</v>
      </c>
      <c r="N368" s="412">
        <v>2103.75</v>
      </c>
      <c r="O368" s="360" t="s"/>
      <c r="P368" s="361" t="s"/>
      <c r="Q368" s="360" t="s"/>
      <c r="R368" s="361" t="s"/>
      <c r="S368" s="360" t="s"/>
      <c r="T368" s="361" t="s"/>
      <c r="U368" s="170" t="s"/>
      <c r="V368" s="170" t="s"/>
      <c r="W368" s="170" t="s"/>
      <c r="X368" s="170" t="s"/>
      <c r="Y368" s="170" t="s"/>
      <c r="Z368" s="170" t="s"/>
    </row>
    <row r="369" spans="1:26">
      <c r="A369" s="360" t="s"/>
      <c r="B369" s="414" t="s"/>
      <c r="C369" s="360" t="s"/>
      <c r="D369" s="360" t="s"/>
      <c r="E369" s="415" t="s"/>
      <c r="F369" s="406" t="s">
        <v>440</v>
      </c>
      <c r="G369" s="407" t="s">
        <v>25</v>
      </c>
      <c r="H369" s="408" t="s">
        <v>47</v>
      </c>
      <c r="I369" s="255" t="s">
        <v>27</v>
      </c>
      <c r="J369" s="409">
        <v>2550</v>
      </c>
      <c r="K369" s="410">
        <v>1</v>
      </c>
      <c r="L369" s="409">
        <v>2550</v>
      </c>
      <c r="M369" s="411">
        <v>0.55</v>
      </c>
      <c r="N369" s="412">
        <v>1402.5</v>
      </c>
      <c r="O369" s="360" t="s"/>
      <c r="P369" s="361" t="s"/>
      <c r="Q369" s="360" t="s"/>
      <c r="R369" s="361" t="s"/>
      <c r="S369" s="360" t="s"/>
      <c r="T369" s="361" t="s"/>
      <c r="U369" s="170" t="s"/>
      <c r="V369" s="170" t="s"/>
      <c r="W369" s="170" t="s"/>
      <c r="X369" s="170" t="s"/>
      <c r="Y369" s="170" t="s"/>
      <c r="Z369" s="170" t="s"/>
    </row>
    <row r="370" spans="1:26">
      <c r="A370" s="360" t="s"/>
      <c r="B370" s="414" t="s"/>
      <c r="C370" s="360" t="s"/>
      <c r="D370" s="360" t="s"/>
      <c r="E370" s="415" t="s"/>
      <c r="F370" s="406" t="s">
        <v>441</v>
      </c>
      <c r="G370" s="407" t="s">
        <v>25</v>
      </c>
      <c r="H370" s="408" t="s">
        <v>47</v>
      </c>
      <c r="I370" s="255" t="s">
        <v>27</v>
      </c>
      <c r="J370" s="409">
        <v>11475</v>
      </c>
      <c r="K370" s="410">
        <v>1</v>
      </c>
      <c r="L370" s="409">
        <v>11475</v>
      </c>
      <c r="M370" s="411">
        <v>0.55</v>
      </c>
      <c r="N370" s="412">
        <v>6311.25</v>
      </c>
      <c r="O370" s="360" t="s"/>
      <c r="P370" s="361" t="s"/>
      <c r="Q370" s="360" t="s"/>
      <c r="R370" s="361" t="s"/>
      <c r="S370" s="360" t="s"/>
      <c r="T370" s="361" t="s"/>
      <c r="U370" s="170" t="s"/>
      <c r="V370" s="170" t="s"/>
      <c r="W370" s="170" t="s"/>
      <c r="X370" s="170" t="s"/>
      <c r="Y370" s="170" t="s"/>
      <c r="Z370" s="170" t="s"/>
    </row>
    <row r="371" spans="1:26">
      <c r="A371" s="170" t="s"/>
      <c r="B371" s="414" t="s"/>
      <c r="C371" s="360" t="s"/>
      <c r="D371" s="360" t="s"/>
      <c r="E371" s="416" t="s">
        <v>442</v>
      </c>
      <c r="F371" s="417" t="s">
        <v>424</v>
      </c>
      <c r="G371" s="407" t="s">
        <v>25</v>
      </c>
      <c r="H371" s="408" t="s">
        <v>47</v>
      </c>
      <c r="I371" s="255" t="s">
        <v>27</v>
      </c>
      <c r="J371" s="418">
        <v>5990</v>
      </c>
      <c r="K371" s="410">
        <v>1</v>
      </c>
      <c r="L371" s="418">
        <v>5990</v>
      </c>
      <c r="M371" s="411">
        <v>0.55</v>
      </c>
      <c r="N371" s="419">
        <v>3294.5</v>
      </c>
      <c r="O371" s="360" t="s"/>
      <c r="P371" s="361" t="s"/>
      <c r="Q371" s="360" t="s"/>
      <c r="R371" s="361" t="s"/>
      <c r="S371" s="360" t="s"/>
      <c r="T371" s="361" t="s"/>
      <c r="U371" s="170" t="s"/>
      <c r="V371" s="170" t="s"/>
      <c r="W371" s="170" t="s"/>
      <c r="X371" s="170" t="s"/>
      <c r="Y371" s="170" t="s"/>
      <c r="Z371" s="170" t="s"/>
    </row>
    <row r="372" spans="1:26">
      <c r="A372" s="170" t="s"/>
      <c r="B372" s="414" t="s"/>
      <c r="C372" s="360" t="s"/>
      <c r="D372" s="360" t="s"/>
      <c r="E372" s="360" t="s"/>
      <c r="F372" s="417" t="s">
        <v>443</v>
      </c>
      <c r="G372" s="407" t="s">
        <v>25</v>
      </c>
      <c r="H372" s="408" t="s">
        <v>47</v>
      </c>
      <c r="I372" s="255" t="s">
        <v>27</v>
      </c>
      <c r="J372" s="418">
        <v>5990</v>
      </c>
      <c r="K372" s="410">
        <v>1</v>
      </c>
      <c r="L372" s="418">
        <v>5990</v>
      </c>
      <c r="M372" s="411">
        <v>0.55</v>
      </c>
      <c r="N372" s="419">
        <v>3294.5</v>
      </c>
      <c r="O372" s="360" t="s"/>
      <c r="P372" s="361" t="s"/>
      <c r="Q372" s="360" t="s"/>
      <c r="R372" s="361" t="s"/>
      <c r="S372" s="360" t="s"/>
      <c r="T372" s="361" t="s"/>
      <c r="U372" s="170" t="s"/>
      <c r="V372" s="170" t="s"/>
      <c r="W372" s="170" t="s"/>
      <c r="X372" s="170" t="s"/>
      <c r="Y372" s="170" t="s"/>
      <c r="Z372" s="170" t="s"/>
    </row>
    <row r="373" spans="1:26">
      <c r="A373" s="170" t="s"/>
      <c r="B373" s="414" t="s"/>
      <c r="C373" s="360" t="s"/>
      <c r="D373" s="360" t="s"/>
      <c r="E373" s="360" t="s"/>
      <c r="F373" s="417" t="s">
        <v>444</v>
      </c>
      <c r="G373" s="407" t="s">
        <v>25</v>
      </c>
      <c r="H373" s="408" t="s">
        <v>47</v>
      </c>
      <c r="I373" s="255" t="s">
        <v>27</v>
      </c>
      <c r="J373" s="418">
        <v>5990</v>
      </c>
      <c r="K373" s="410">
        <v>1</v>
      </c>
      <c r="L373" s="418">
        <v>5990</v>
      </c>
      <c r="M373" s="411">
        <v>0.55</v>
      </c>
      <c r="N373" s="419">
        <v>3294.5</v>
      </c>
      <c r="O373" s="360" t="s"/>
      <c r="P373" s="361" t="s"/>
      <c r="Q373" s="360" t="s"/>
      <c r="R373" s="361" t="s"/>
      <c r="S373" s="360" t="s"/>
      <c r="T373" s="361" t="s"/>
      <c r="U373" s="170" t="s"/>
      <c r="V373" s="170" t="s"/>
      <c r="W373" s="170" t="s"/>
      <c r="X373" s="170" t="s"/>
      <c r="Y373" s="170" t="s"/>
      <c r="Z373" s="170" t="s"/>
    </row>
    <row r="374" spans="1:26">
      <c r="A374" s="170" t="s"/>
      <c r="B374" s="414" t="s"/>
      <c r="C374" s="360" t="s"/>
      <c r="D374" s="360" t="s"/>
      <c r="E374" s="360" t="s"/>
      <c r="F374" s="417" t="s">
        <v>445</v>
      </c>
      <c r="G374" s="407" t="s">
        <v>25</v>
      </c>
      <c r="H374" s="408" t="s">
        <v>47</v>
      </c>
      <c r="I374" s="255" t="s">
        <v>27</v>
      </c>
      <c r="J374" s="418">
        <v>9620</v>
      </c>
      <c r="K374" s="410">
        <v>1</v>
      </c>
      <c r="L374" s="418">
        <v>9620</v>
      </c>
      <c r="M374" s="411">
        <v>0.55</v>
      </c>
      <c r="N374" s="419">
        <v>5291</v>
      </c>
      <c r="O374" s="360" t="s"/>
      <c r="P374" s="361" t="s"/>
      <c r="Q374" s="360" t="s"/>
      <c r="R374" s="361" t="s"/>
      <c r="S374" s="360" t="s"/>
      <c r="T374" s="361" t="s"/>
      <c r="U374" s="170" t="s"/>
      <c r="V374" s="170" t="s"/>
      <c r="W374" s="170" t="s"/>
      <c r="X374" s="170" t="s"/>
      <c r="Y374" s="170" t="s"/>
      <c r="Z374" s="170" t="s"/>
    </row>
    <row r="375" spans="1:26">
      <c r="A375" s="170" t="s"/>
      <c r="B375" s="414" t="s"/>
      <c r="C375" s="360" t="s"/>
      <c r="D375" s="360" t="s"/>
      <c r="E375" s="360" t="s"/>
      <c r="F375" s="417" t="s">
        <v>446</v>
      </c>
      <c r="G375" s="407" t="s">
        <v>25</v>
      </c>
      <c r="H375" s="408" t="s">
        <v>47</v>
      </c>
      <c r="I375" s="255" t="s">
        <v>27</v>
      </c>
      <c r="J375" s="418">
        <v>9620</v>
      </c>
      <c r="K375" s="410">
        <v>1</v>
      </c>
      <c r="L375" s="418">
        <v>9620</v>
      </c>
      <c r="M375" s="411">
        <v>0.55</v>
      </c>
      <c r="N375" s="419">
        <v>5291</v>
      </c>
      <c r="O375" s="360" t="s"/>
      <c r="P375" s="361" t="s"/>
      <c r="Q375" s="360" t="s"/>
      <c r="R375" s="361" t="s"/>
      <c r="S375" s="360" t="s"/>
      <c r="T375" s="361" t="s"/>
      <c r="U375" s="170" t="s"/>
      <c r="V375" s="170" t="s"/>
      <c r="W375" s="170" t="s"/>
      <c r="X375" s="170" t="s"/>
      <c r="Y375" s="170" t="s"/>
      <c r="Z375" s="170" t="s"/>
    </row>
    <row r="376" spans="1:26">
      <c r="A376" s="170" t="s"/>
      <c r="B376" s="414" t="s"/>
      <c r="C376" s="360" t="s"/>
      <c r="D376" s="360" t="s"/>
      <c r="E376" s="360" t="s"/>
      <c r="F376" s="417" t="s">
        <v>447</v>
      </c>
      <c r="G376" s="407" t="s">
        <v>25</v>
      </c>
      <c r="H376" s="408" t="s">
        <v>47</v>
      </c>
      <c r="I376" s="255" t="s">
        <v>27</v>
      </c>
      <c r="J376" s="418">
        <v>9620</v>
      </c>
      <c r="K376" s="410">
        <v>1</v>
      </c>
      <c r="L376" s="418">
        <v>9620</v>
      </c>
      <c r="M376" s="411">
        <v>0.55</v>
      </c>
      <c r="N376" s="419">
        <v>5291</v>
      </c>
      <c r="O376" s="360" t="s"/>
      <c r="P376" s="361" t="s"/>
      <c r="Q376" s="360" t="s"/>
      <c r="R376" s="361" t="s"/>
      <c r="S376" s="360" t="s"/>
      <c r="T376" s="361" t="s"/>
      <c r="U376" s="170" t="s"/>
      <c r="V376" s="170" t="s"/>
      <c r="W376" s="170" t="s"/>
      <c r="X376" s="170" t="s"/>
      <c r="Y376" s="170" t="s"/>
      <c r="Z376" s="170" t="s"/>
    </row>
    <row r="377" spans="1:26">
      <c r="A377" s="170" t="s"/>
      <c r="B377" s="414" t="s"/>
      <c r="C377" s="360" t="s"/>
      <c r="D377" s="360" t="s"/>
      <c r="E377" s="360" t="s"/>
      <c r="F377" s="417" t="s">
        <v>425</v>
      </c>
      <c r="G377" s="407" t="s">
        <v>25</v>
      </c>
      <c r="H377" s="408" t="s">
        <v>47</v>
      </c>
      <c r="I377" s="255" t="s">
        <v>27</v>
      </c>
      <c r="J377" s="418">
        <v>42800</v>
      </c>
      <c r="K377" s="410">
        <v>1</v>
      </c>
      <c r="L377" s="418">
        <v>42800</v>
      </c>
      <c r="M377" s="411">
        <v>0.55</v>
      </c>
      <c r="N377" s="419">
        <v>23540</v>
      </c>
      <c r="O377" s="360" t="s"/>
      <c r="P377" s="361" t="s"/>
      <c r="Q377" s="360" t="s"/>
      <c r="R377" s="361" t="s"/>
      <c r="S377" s="360" t="s"/>
      <c r="T377" s="361" t="s"/>
      <c r="U377" s="170" t="s"/>
      <c r="V377" s="170" t="s"/>
      <c r="W377" s="170" t="s"/>
      <c r="X377" s="170" t="s"/>
      <c r="Y377" s="170" t="s"/>
      <c r="Z377" s="170" t="s"/>
    </row>
    <row r="378" spans="1:26">
      <c r="A378" s="170" t="s"/>
      <c r="B378" s="414" t="s"/>
      <c r="C378" s="360" t="s"/>
      <c r="D378" s="360" t="s"/>
      <c r="E378" s="360" t="s"/>
      <c r="F378" s="417" t="s">
        <v>448</v>
      </c>
      <c r="G378" s="407" t="s">
        <v>25</v>
      </c>
      <c r="H378" s="408" t="s">
        <v>47</v>
      </c>
      <c r="I378" s="255" t="s">
        <v>27</v>
      </c>
      <c r="J378" s="418">
        <v>42800</v>
      </c>
      <c r="K378" s="410">
        <v>1</v>
      </c>
      <c r="L378" s="418">
        <v>42800</v>
      </c>
      <c r="M378" s="411">
        <v>0.55</v>
      </c>
      <c r="N378" s="419">
        <v>23540</v>
      </c>
      <c r="O378" s="360" t="s"/>
      <c r="P378" s="361" t="s"/>
      <c r="Q378" s="360" t="s"/>
      <c r="R378" s="361" t="s"/>
      <c r="S378" s="360" t="s"/>
      <c r="T378" s="361" t="s"/>
      <c r="U378" s="170" t="s"/>
      <c r="V378" s="170" t="s"/>
      <c r="W378" s="170" t="s"/>
      <c r="X378" s="170" t="s"/>
      <c r="Y378" s="170" t="s"/>
      <c r="Z378" s="170" t="s"/>
    </row>
    <row r="379" spans="1:26">
      <c r="A379" s="170" t="s"/>
      <c r="B379" s="414" t="s"/>
      <c r="C379" s="360" t="s"/>
      <c r="D379" s="360" t="s"/>
      <c r="E379" s="360" t="s"/>
      <c r="F379" s="417" t="s">
        <v>449</v>
      </c>
      <c r="G379" s="407" t="s">
        <v>25</v>
      </c>
      <c r="H379" s="408" t="s">
        <v>47</v>
      </c>
      <c r="I379" s="255" t="s">
        <v>27</v>
      </c>
      <c r="J379" s="418">
        <v>42800</v>
      </c>
      <c r="K379" s="410">
        <v>1</v>
      </c>
      <c r="L379" s="418">
        <v>42800</v>
      </c>
      <c r="M379" s="411">
        <v>0.55</v>
      </c>
      <c r="N379" s="419">
        <v>23540</v>
      </c>
      <c r="O379" s="360" t="s"/>
      <c r="P379" s="361" t="s"/>
      <c r="Q379" s="360" t="s"/>
      <c r="R379" s="361" t="s"/>
      <c r="S379" s="360" t="s"/>
      <c r="T379" s="361" t="s"/>
      <c r="U379" s="170" t="s"/>
      <c r="V379" s="170" t="s"/>
      <c r="W379" s="170" t="s"/>
      <c r="X379" s="170" t="s"/>
      <c r="Y379" s="170" t="s"/>
      <c r="Z379" s="170" t="s"/>
    </row>
    <row r="380" spans="1:26">
      <c r="A380" s="170" t="s"/>
      <c r="B380" s="414" t="s"/>
      <c r="C380" s="360" t="s"/>
      <c r="D380" s="360" t="s"/>
      <c r="E380" s="416" t="s">
        <v>450</v>
      </c>
      <c r="F380" s="417" t="s">
        <v>424</v>
      </c>
      <c r="G380" s="407" t="s">
        <v>25</v>
      </c>
      <c r="H380" s="408" t="s">
        <v>47</v>
      </c>
      <c r="I380" s="255" t="s">
        <v>27</v>
      </c>
      <c r="J380" s="418">
        <v>2970</v>
      </c>
      <c r="K380" s="410">
        <v>1</v>
      </c>
      <c r="L380" s="418">
        <v>2970</v>
      </c>
      <c r="M380" s="411">
        <v>0.55</v>
      </c>
      <c r="N380" s="419">
        <v>1633.5</v>
      </c>
      <c r="O380" s="360" t="s"/>
      <c r="P380" s="361" t="s"/>
      <c r="Q380" s="360" t="s"/>
      <c r="R380" s="361" t="s"/>
      <c r="S380" s="360" t="s"/>
      <c r="T380" s="361" t="s"/>
      <c r="U380" s="170" t="s"/>
      <c r="V380" s="170" t="s"/>
      <c r="W380" s="170" t="s"/>
      <c r="X380" s="170" t="s"/>
      <c r="Y380" s="170" t="s"/>
      <c r="Z380" s="170" t="s"/>
    </row>
    <row r="381" spans="1:26">
      <c r="A381" s="170" t="s"/>
      <c r="B381" s="414" t="s"/>
      <c r="C381" s="360" t="s"/>
      <c r="D381" s="360" t="s"/>
      <c r="E381" s="360" t="s"/>
      <c r="F381" s="417" t="s">
        <v>443</v>
      </c>
      <c r="G381" s="407" t="s">
        <v>25</v>
      </c>
      <c r="H381" s="408" t="s">
        <v>47</v>
      </c>
      <c r="I381" s="255" t="s">
        <v>27</v>
      </c>
      <c r="J381" s="418">
        <v>2970</v>
      </c>
      <c r="K381" s="410">
        <v>1</v>
      </c>
      <c r="L381" s="418">
        <v>2970</v>
      </c>
      <c r="M381" s="411">
        <v>0.55</v>
      </c>
      <c r="N381" s="419">
        <v>1633.5</v>
      </c>
      <c r="O381" s="360" t="s"/>
      <c r="P381" s="361" t="s"/>
      <c r="Q381" s="360" t="s"/>
      <c r="R381" s="361" t="s"/>
      <c r="S381" s="360" t="s"/>
      <c r="T381" s="361" t="s"/>
      <c r="U381" s="170" t="s"/>
      <c r="V381" s="170" t="s"/>
      <c r="W381" s="170" t="s"/>
      <c r="X381" s="170" t="s"/>
      <c r="Y381" s="170" t="s"/>
      <c r="Z381" s="170" t="s"/>
    </row>
    <row r="382" spans="1:26">
      <c r="A382" s="170" t="s"/>
      <c r="B382" s="414" t="s"/>
      <c r="C382" s="360" t="s"/>
      <c r="D382" s="360" t="s"/>
      <c r="E382" s="360" t="s"/>
      <c r="F382" s="417" t="s">
        <v>448</v>
      </c>
      <c r="G382" s="407" t="s">
        <v>25</v>
      </c>
      <c r="H382" s="408" t="s">
        <v>47</v>
      </c>
      <c r="I382" s="255" t="s">
        <v>27</v>
      </c>
      <c r="J382" s="418">
        <v>7840</v>
      </c>
      <c r="K382" s="410">
        <v>1</v>
      </c>
      <c r="L382" s="418">
        <v>7840</v>
      </c>
      <c r="M382" s="411">
        <v>0.55</v>
      </c>
      <c r="N382" s="419">
        <v>4312</v>
      </c>
      <c r="O382" s="360" t="s"/>
      <c r="P382" s="361" t="s"/>
      <c r="Q382" s="360" t="s"/>
      <c r="R382" s="361" t="s"/>
      <c r="S382" s="360" t="s"/>
      <c r="T382" s="361" t="s"/>
      <c r="U382" s="170" t="s"/>
      <c r="V382" s="170" t="s"/>
      <c r="W382" s="170" t="s"/>
      <c r="X382" s="170" t="s"/>
      <c r="Y382" s="170" t="s"/>
      <c r="Z382" s="170" t="s"/>
    </row>
    <row r="383" spans="1:26">
      <c r="A383" s="170" t="s"/>
      <c r="B383" s="414" t="s"/>
      <c r="C383" s="360" t="s"/>
      <c r="D383" s="360" t="s"/>
      <c r="E383" s="360" t="s"/>
      <c r="F383" s="417" t="s">
        <v>444</v>
      </c>
      <c r="G383" s="407" t="s">
        <v>25</v>
      </c>
      <c r="H383" s="408" t="s">
        <v>47</v>
      </c>
      <c r="I383" s="255" t="s">
        <v>27</v>
      </c>
      <c r="J383" s="418">
        <v>2330</v>
      </c>
      <c r="K383" s="410">
        <v>1</v>
      </c>
      <c r="L383" s="418">
        <v>2330</v>
      </c>
      <c r="M383" s="411">
        <v>0.55</v>
      </c>
      <c r="N383" s="419">
        <v>1281.5</v>
      </c>
      <c r="O383" s="360" t="s"/>
      <c r="P383" s="361" t="s"/>
      <c r="Q383" s="360" t="s"/>
      <c r="R383" s="361" t="s"/>
      <c r="S383" s="360" t="s"/>
      <c r="T383" s="361" t="s"/>
      <c r="U383" s="170" t="s"/>
      <c r="V383" s="170" t="s"/>
      <c r="W383" s="170" t="s"/>
      <c r="X383" s="170" t="s"/>
      <c r="Y383" s="170" t="s"/>
      <c r="Z383" s="170" t="s"/>
    </row>
    <row r="384" spans="1:26">
      <c r="A384" s="170" t="s"/>
      <c r="B384" s="414" t="s"/>
      <c r="C384" s="360" t="s"/>
      <c r="D384" s="360" t="s"/>
      <c r="E384" s="360" t="s"/>
      <c r="F384" s="417" t="s">
        <v>449</v>
      </c>
      <c r="G384" s="407" t="s">
        <v>25</v>
      </c>
      <c r="H384" s="408" t="s">
        <v>47</v>
      </c>
      <c r="I384" s="255" t="s">
        <v>27</v>
      </c>
      <c r="J384" s="418">
        <v>7200</v>
      </c>
      <c r="K384" s="410">
        <v>1</v>
      </c>
      <c r="L384" s="418">
        <v>7200</v>
      </c>
      <c r="M384" s="411">
        <v>0.55</v>
      </c>
      <c r="N384" s="419">
        <v>3960</v>
      </c>
      <c r="O384" s="360" t="s"/>
      <c r="P384" s="361" t="s"/>
      <c r="Q384" s="360" t="s"/>
      <c r="R384" s="361" t="s"/>
      <c r="S384" s="360" t="s"/>
      <c r="T384" s="361" t="s"/>
      <c r="U384" s="170" t="s"/>
      <c r="V384" s="170" t="s"/>
      <c r="W384" s="170" t="s"/>
      <c r="X384" s="170" t="s"/>
      <c r="Y384" s="170" t="s"/>
      <c r="Z384" s="170" t="s"/>
    </row>
    <row r="385" spans="1:26">
      <c r="A385" s="170" t="s"/>
      <c r="B385" s="414" t="s"/>
      <c r="C385" s="360" t="s"/>
      <c r="D385" s="360" t="s"/>
      <c r="E385" s="360" t="s"/>
      <c r="F385" s="417" t="s">
        <v>425</v>
      </c>
      <c r="G385" s="407" t="s">
        <v>25</v>
      </c>
      <c r="H385" s="408" t="s">
        <v>47</v>
      </c>
      <c r="I385" s="255" t="s">
        <v>27</v>
      </c>
      <c r="J385" s="418">
        <v>7840</v>
      </c>
      <c r="K385" s="410">
        <v>1</v>
      </c>
      <c r="L385" s="418">
        <v>7840</v>
      </c>
      <c r="M385" s="411">
        <v>0.55</v>
      </c>
      <c r="N385" s="419">
        <v>4312</v>
      </c>
      <c r="O385" s="360" t="s"/>
      <c r="P385" s="361" t="s"/>
      <c r="Q385" s="360" t="s"/>
      <c r="R385" s="361" t="s"/>
      <c r="S385" s="360" t="s"/>
      <c r="T385" s="361" t="s"/>
      <c r="U385" s="170" t="s"/>
      <c r="V385" s="170" t="s"/>
      <c r="W385" s="170" t="s"/>
      <c r="X385" s="170" t="s"/>
      <c r="Y385" s="170" t="s"/>
      <c r="Z385" s="170" t="s"/>
    </row>
    <row r="386" spans="1:26">
      <c r="A386" s="170" t="s"/>
      <c r="B386" s="414" t="s"/>
      <c r="C386" s="360" t="s"/>
      <c r="D386" s="360" t="s"/>
      <c r="E386" s="360" t="s"/>
      <c r="F386" s="417" t="s">
        <v>429</v>
      </c>
      <c r="G386" s="407" t="s">
        <v>25</v>
      </c>
      <c r="H386" s="408" t="s">
        <v>47</v>
      </c>
      <c r="I386" s="255" t="s">
        <v>27</v>
      </c>
      <c r="J386" s="418">
        <v>6420</v>
      </c>
      <c r="K386" s="410">
        <v>1</v>
      </c>
      <c r="L386" s="418">
        <v>6420</v>
      </c>
      <c r="M386" s="411">
        <v>0.55</v>
      </c>
      <c r="N386" s="419">
        <v>3531</v>
      </c>
      <c r="O386" s="360" t="s"/>
      <c r="P386" s="361" t="s"/>
      <c r="Q386" s="360" t="s"/>
      <c r="R386" s="361" t="s"/>
      <c r="S386" s="360" t="s"/>
      <c r="T386" s="361" t="s"/>
      <c r="U386" s="170" t="s"/>
      <c r="V386" s="170" t="s"/>
      <c r="W386" s="170" t="s"/>
      <c r="X386" s="170" t="s"/>
      <c r="Y386" s="170" t="s"/>
      <c r="Z386" s="170" t="s"/>
    </row>
    <row r="387" spans="1:26">
      <c r="A387" s="170" t="s"/>
      <c r="B387" s="414" t="s"/>
      <c r="C387" s="360" t="s"/>
      <c r="D387" s="360" t="s"/>
      <c r="E387" s="360" t="s"/>
      <c r="F387" s="417" t="s">
        <v>451</v>
      </c>
      <c r="G387" s="407" t="s">
        <v>25</v>
      </c>
      <c r="H387" s="408" t="s">
        <v>47</v>
      </c>
      <c r="I387" s="255" t="s">
        <v>27</v>
      </c>
      <c r="J387" s="418">
        <v>6420</v>
      </c>
      <c r="K387" s="410">
        <v>1</v>
      </c>
      <c r="L387" s="418">
        <v>6420</v>
      </c>
      <c r="M387" s="411">
        <v>0.55</v>
      </c>
      <c r="N387" s="419">
        <v>3531</v>
      </c>
      <c r="O387" s="360" t="s"/>
      <c r="P387" s="361" t="s"/>
      <c r="Q387" s="360" t="s"/>
      <c r="R387" s="361" t="s"/>
      <c r="S387" s="360" t="s"/>
      <c r="T387" s="361" t="s"/>
      <c r="U387" s="170" t="s"/>
      <c r="V387" s="170" t="s"/>
      <c r="W387" s="170" t="s"/>
      <c r="X387" s="170" t="s"/>
      <c r="Y387" s="170" t="s"/>
      <c r="Z387" s="170" t="s"/>
    </row>
    <row r="388" spans="1:26">
      <c r="A388" s="170" t="s"/>
      <c r="B388" s="414" t="s"/>
      <c r="C388" s="360" t="s"/>
      <c r="D388" s="360" t="s"/>
      <c r="E388" s="360" t="s"/>
      <c r="F388" s="417" t="s">
        <v>452</v>
      </c>
      <c r="G388" s="407" t="s">
        <v>25</v>
      </c>
      <c r="H388" s="408" t="s">
        <v>47</v>
      </c>
      <c r="I388" s="255" t="s">
        <v>27</v>
      </c>
      <c r="J388" s="418">
        <v>3210</v>
      </c>
      <c r="K388" s="410">
        <v>1</v>
      </c>
      <c r="L388" s="418">
        <v>3210</v>
      </c>
      <c r="M388" s="411">
        <v>0.55</v>
      </c>
      <c r="N388" s="419">
        <v>1765.5</v>
      </c>
      <c r="O388" s="360" t="s"/>
      <c r="P388" s="361" t="s"/>
      <c r="Q388" s="360" t="s"/>
      <c r="R388" s="361" t="s"/>
      <c r="S388" s="360" t="s"/>
      <c r="T388" s="361" t="s"/>
      <c r="U388" s="170" t="s"/>
      <c r="V388" s="170" t="s"/>
      <c r="W388" s="170" t="s"/>
      <c r="X388" s="170" t="s"/>
      <c r="Y388" s="170" t="s"/>
      <c r="Z388" s="170" t="s"/>
    </row>
    <row r="389" spans="1:26">
      <c r="A389" s="170" t="s"/>
      <c r="B389" s="414" t="s"/>
      <c r="C389" s="360" t="s"/>
      <c r="D389" s="360" t="s"/>
      <c r="E389" s="416" t="s">
        <v>453</v>
      </c>
      <c r="F389" s="417" t="s">
        <v>424</v>
      </c>
      <c r="G389" s="407" t="s">
        <v>25</v>
      </c>
      <c r="H389" s="408" t="s">
        <v>47</v>
      </c>
      <c r="I389" s="255" t="s">
        <v>27</v>
      </c>
      <c r="J389" s="418">
        <v>3728</v>
      </c>
      <c r="K389" s="410">
        <v>1</v>
      </c>
      <c r="L389" s="418">
        <v>3728</v>
      </c>
      <c r="M389" s="411">
        <v>0.55</v>
      </c>
      <c r="N389" s="419">
        <v>2050.4</v>
      </c>
      <c r="O389" s="360" t="s"/>
      <c r="P389" s="361" t="s"/>
      <c r="Q389" s="360" t="s"/>
      <c r="R389" s="361" t="s"/>
      <c r="S389" s="360" t="s"/>
      <c r="T389" s="361" t="s"/>
      <c r="U389" s="170" t="s"/>
      <c r="V389" s="170" t="s"/>
      <c r="W389" s="170" t="s"/>
      <c r="X389" s="170" t="s"/>
      <c r="Y389" s="170" t="s"/>
      <c r="Z389" s="170" t="s"/>
    </row>
    <row r="390" spans="1:26">
      <c r="A390" s="170" t="s"/>
      <c r="B390" s="414" t="s"/>
      <c r="C390" s="360" t="s"/>
      <c r="D390" s="360" t="s"/>
      <c r="E390" s="360" t="s"/>
      <c r="F390" s="417" t="s">
        <v>443</v>
      </c>
      <c r="G390" s="407" t="s">
        <v>25</v>
      </c>
      <c r="H390" s="408" t="s">
        <v>47</v>
      </c>
      <c r="I390" s="255" t="s">
        <v>27</v>
      </c>
      <c r="J390" s="418">
        <v>3728</v>
      </c>
      <c r="K390" s="410">
        <v>1</v>
      </c>
      <c r="L390" s="418">
        <v>3728</v>
      </c>
      <c r="M390" s="411">
        <v>0.55</v>
      </c>
      <c r="N390" s="419">
        <v>2050.4</v>
      </c>
      <c r="O390" s="360" t="s"/>
      <c r="P390" s="361" t="s"/>
      <c r="Q390" s="360" t="s"/>
      <c r="R390" s="361" t="s"/>
      <c r="S390" s="360" t="s"/>
      <c r="T390" s="361" t="s"/>
      <c r="U390" s="170" t="s"/>
      <c r="V390" s="170" t="s"/>
      <c r="W390" s="170" t="s"/>
      <c r="X390" s="170" t="s"/>
      <c r="Y390" s="170" t="s"/>
      <c r="Z390" s="170" t="s"/>
    </row>
    <row r="391" spans="1:26">
      <c r="A391" s="170" t="s"/>
      <c r="B391" s="414" t="s"/>
      <c r="C391" s="360" t="s"/>
      <c r="D391" s="360" t="s"/>
      <c r="E391" s="360" t="s"/>
      <c r="F391" s="417" t="s">
        <v>444</v>
      </c>
      <c r="G391" s="407" t="s">
        <v>25</v>
      </c>
      <c r="H391" s="408" t="s">
        <v>47</v>
      </c>
      <c r="I391" s="255" t="s">
        <v>27</v>
      </c>
      <c r="J391" s="418">
        <v>1980</v>
      </c>
      <c r="K391" s="410">
        <v>1</v>
      </c>
      <c r="L391" s="418">
        <v>1980</v>
      </c>
      <c r="M391" s="411">
        <v>0.55</v>
      </c>
      <c r="N391" s="419">
        <v>1089</v>
      </c>
      <c r="O391" s="360" t="s"/>
      <c r="P391" s="361" t="s"/>
      <c r="Q391" s="360" t="s"/>
      <c r="R391" s="361" t="s"/>
      <c r="S391" s="360" t="s"/>
      <c r="T391" s="361" t="s"/>
      <c r="U391" s="170" t="s"/>
      <c r="V391" s="170" t="s"/>
      <c r="W391" s="170" t="s"/>
      <c r="X391" s="170" t="s"/>
      <c r="Y391" s="170" t="s"/>
      <c r="Z391" s="170" t="s"/>
    </row>
    <row r="392" spans="1:26">
      <c r="A392" s="170" t="s"/>
      <c r="B392" s="414" t="s"/>
      <c r="C392" s="360" t="s"/>
      <c r="D392" s="360" t="s"/>
      <c r="E392" s="360" t="s"/>
      <c r="F392" s="417" t="s">
        <v>425</v>
      </c>
      <c r="G392" s="407" t="s">
        <v>25</v>
      </c>
      <c r="H392" s="408" t="s">
        <v>47</v>
      </c>
      <c r="I392" s="255" t="s">
        <v>27</v>
      </c>
      <c r="J392" s="418">
        <v>13048</v>
      </c>
      <c r="K392" s="410">
        <v>1</v>
      </c>
      <c r="L392" s="418">
        <v>13048</v>
      </c>
      <c r="M392" s="411">
        <v>0.55</v>
      </c>
      <c r="N392" s="419">
        <v>7176.4</v>
      </c>
      <c r="O392" s="360" t="s"/>
      <c r="P392" s="361" t="s"/>
      <c r="Q392" s="360" t="s"/>
      <c r="R392" s="361" t="s"/>
      <c r="S392" s="360" t="s"/>
      <c r="T392" s="361" t="s"/>
      <c r="U392" s="170" t="s"/>
      <c r="V392" s="170" t="s"/>
      <c r="W392" s="170" t="s"/>
      <c r="X392" s="170" t="s"/>
      <c r="Y392" s="170" t="s"/>
      <c r="Z392" s="170" t="s"/>
    </row>
    <row r="393" spans="1:26">
      <c r="A393" s="170" t="s"/>
      <c r="B393" s="414" t="s"/>
      <c r="C393" s="360" t="s"/>
      <c r="D393" s="360" t="s"/>
      <c r="E393" s="360" t="s"/>
      <c r="F393" s="417" t="s">
        <v>448</v>
      </c>
      <c r="G393" s="407" t="s">
        <v>25</v>
      </c>
      <c r="H393" s="408" t="s">
        <v>47</v>
      </c>
      <c r="I393" s="255" t="s">
        <v>27</v>
      </c>
      <c r="J393" s="418">
        <v>13048</v>
      </c>
      <c r="K393" s="410">
        <v>1</v>
      </c>
      <c r="L393" s="418">
        <v>13048</v>
      </c>
      <c r="M393" s="411">
        <v>0.55</v>
      </c>
      <c r="N393" s="419">
        <v>7176.4</v>
      </c>
      <c r="O393" s="360" t="s"/>
      <c r="P393" s="361" t="s"/>
      <c r="Q393" s="360" t="s"/>
      <c r="R393" s="361" t="s"/>
      <c r="S393" s="360" t="s"/>
      <c r="T393" s="361" t="s"/>
      <c r="U393" s="170" t="s"/>
      <c r="V393" s="170" t="s"/>
      <c r="W393" s="170" t="s"/>
      <c r="X393" s="170" t="s"/>
      <c r="Y393" s="170" t="s"/>
      <c r="Z393" s="170" t="s"/>
    </row>
    <row r="394" spans="1:26">
      <c r="A394" s="170" t="s"/>
      <c r="B394" s="414" t="s"/>
      <c r="C394" s="360" t="s"/>
      <c r="D394" s="360" t="s"/>
      <c r="E394" s="360" t="s"/>
      <c r="F394" s="417" t="s">
        <v>449</v>
      </c>
      <c r="G394" s="407" t="s">
        <v>25</v>
      </c>
      <c r="H394" s="408" t="s">
        <v>47</v>
      </c>
      <c r="I394" s="255" t="s">
        <v>27</v>
      </c>
      <c r="J394" s="418">
        <v>13048</v>
      </c>
      <c r="K394" s="410">
        <v>1</v>
      </c>
      <c r="L394" s="418">
        <v>13048</v>
      </c>
      <c r="M394" s="411">
        <v>0.55</v>
      </c>
      <c r="N394" s="419">
        <v>7176.4</v>
      </c>
      <c r="O394" s="360" t="s"/>
      <c r="P394" s="361" t="s"/>
      <c r="Q394" s="360" t="s"/>
      <c r="R394" s="361" t="s"/>
      <c r="S394" s="360" t="s"/>
      <c r="T394" s="361" t="s"/>
      <c r="U394" s="170" t="s"/>
      <c r="V394" s="170" t="s"/>
      <c r="W394" s="170" t="s"/>
      <c r="X394" s="170" t="s"/>
      <c r="Y394" s="170" t="s"/>
      <c r="Z394" s="170" t="s"/>
    </row>
    <row r="395" spans="1:26">
      <c r="A395" s="170" t="s"/>
      <c r="B395" s="414" t="s"/>
      <c r="C395" s="360" t="s"/>
      <c r="D395" s="360" t="s"/>
      <c r="E395" s="360" t="s"/>
      <c r="F395" s="417" t="s">
        <v>418</v>
      </c>
      <c r="G395" s="407" t="s">
        <v>25</v>
      </c>
      <c r="H395" s="408" t="s">
        <v>47</v>
      </c>
      <c r="I395" s="255" t="s">
        <v>27</v>
      </c>
      <c r="J395" s="418">
        <v>1980</v>
      </c>
      <c r="K395" s="410">
        <v>1</v>
      </c>
      <c r="L395" s="418">
        <v>1980</v>
      </c>
      <c r="M395" s="411">
        <v>0.55</v>
      </c>
      <c r="N395" s="419">
        <v>1089</v>
      </c>
      <c r="O395" s="360" t="s"/>
      <c r="P395" s="361" t="s"/>
      <c r="Q395" s="360" t="s"/>
      <c r="R395" s="361" t="s"/>
      <c r="S395" s="360" t="s"/>
      <c r="T395" s="361" t="s"/>
      <c r="U395" s="170" t="s"/>
      <c r="V395" s="170" t="s"/>
      <c r="W395" s="170" t="s"/>
      <c r="X395" s="170" t="s"/>
      <c r="Y395" s="170" t="s"/>
      <c r="Z395" s="170" t="s"/>
    </row>
    <row r="396" spans="1:26">
      <c r="A396" s="170" t="s"/>
      <c r="B396" s="414" t="s"/>
      <c r="C396" s="360" t="s"/>
      <c r="D396" s="360" t="s"/>
      <c r="E396" s="360" t="s"/>
      <c r="F396" s="417" t="s">
        <v>420</v>
      </c>
      <c r="G396" s="407" t="s">
        <v>25</v>
      </c>
      <c r="H396" s="408" t="s">
        <v>47</v>
      </c>
      <c r="I396" s="255" t="s">
        <v>27</v>
      </c>
      <c r="J396" s="418">
        <v>6930</v>
      </c>
      <c r="K396" s="410">
        <v>1</v>
      </c>
      <c r="L396" s="418">
        <v>6930</v>
      </c>
      <c r="M396" s="411">
        <v>0.55</v>
      </c>
      <c r="N396" s="419">
        <v>3811.5</v>
      </c>
      <c r="O396" s="360" t="s"/>
      <c r="P396" s="361" t="s"/>
      <c r="Q396" s="360" t="s"/>
      <c r="R396" s="361" t="s"/>
      <c r="S396" s="360" t="s"/>
      <c r="T396" s="361" t="s"/>
      <c r="U396" s="170" t="s"/>
      <c r="V396" s="170" t="s"/>
      <c r="W396" s="170" t="s"/>
      <c r="X396" s="170" t="s"/>
      <c r="Y396" s="170" t="s"/>
      <c r="Z396" s="170" t="s"/>
    </row>
    <row r="397" spans="1:26">
      <c r="A397" s="170" t="s"/>
      <c r="B397" s="414" t="s"/>
      <c r="C397" s="360" t="s"/>
      <c r="D397" s="360" t="s"/>
      <c r="E397" s="360" t="s"/>
      <c r="F397" s="417" t="s">
        <v>429</v>
      </c>
      <c r="G397" s="407" t="s">
        <v>25</v>
      </c>
      <c r="H397" s="408" t="s">
        <v>47</v>
      </c>
      <c r="I397" s="255" t="s">
        <v>27</v>
      </c>
      <c r="J397" s="418">
        <v>9880</v>
      </c>
      <c r="K397" s="410">
        <v>1</v>
      </c>
      <c r="L397" s="418">
        <v>9880</v>
      </c>
      <c r="M397" s="411">
        <v>0.55</v>
      </c>
      <c r="N397" s="419">
        <v>5434</v>
      </c>
      <c r="O397" s="360" t="s"/>
      <c r="P397" s="361" t="s"/>
      <c r="Q397" s="360" t="s"/>
      <c r="R397" s="361" t="s"/>
      <c r="S397" s="360" t="s"/>
      <c r="T397" s="361" t="s"/>
      <c r="U397" s="170" t="s"/>
      <c r="V397" s="170" t="s"/>
      <c r="W397" s="170" t="s"/>
      <c r="X397" s="170" t="s"/>
      <c r="Y397" s="170" t="s"/>
      <c r="Z397" s="170" t="s"/>
    </row>
    <row r="398" spans="1:26">
      <c r="A398" s="170" t="s"/>
      <c r="B398" s="414" t="s"/>
      <c r="C398" s="360" t="s"/>
      <c r="D398" s="360" t="s"/>
      <c r="E398" s="360" t="s"/>
      <c r="F398" s="417" t="s">
        <v>451</v>
      </c>
      <c r="G398" s="407" t="s">
        <v>25</v>
      </c>
      <c r="H398" s="408" t="s">
        <v>47</v>
      </c>
      <c r="I398" s="255" t="s">
        <v>27</v>
      </c>
      <c r="J398" s="418">
        <v>9880</v>
      </c>
      <c r="K398" s="410">
        <v>1</v>
      </c>
      <c r="L398" s="418">
        <v>9880</v>
      </c>
      <c r="M398" s="411">
        <v>0.55</v>
      </c>
      <c r="N398" s="419">
        <v>5434</v>
      </c>
      <c r="O398" s="360" t="s"/>
      <c r="P398" s="361" t="s"/>
      <c r="Q398" s="360" t="s"/>
      <c r="R398" s="361" t="s"/>
      <c r="S398" s="360" t="s"/>
      <c r="T398" s="361" t="s"/>
      <c r="U398" s="170" t="s"/>
      <c r="V398" s="170" t="s"/>
      <c r="W398" s="170" t="s"/>
      <c r="X398" s="170" t="s"/>
      <c r="Y398" s="170" t="s"/>
      <c r="Z398" s="170" t="s"/>
    </row>
    <row r="399" spans="1:26">
      <c r="A399" s="170" t="s"/>
      <c r="B399" s="414" t="s"/>
      <c r="C399" s="360" t="s"/>
      <c r="D399" s="360" t="s"/>
      <c r="E399" s="360" t="s"/>
      <c r="F399" s="417" t="s">
        <v>452</v>
      </c>
      <c r="G399" s="407" t="s">
        <v>25</v>
      </c>
      <c r="H399" s="408" t="s">
        <v>47</v>
      </c>
      <c r="I399" s="255" t="s">
        <v>27</v>
      </c>
      <c r="J399" s="418">
        <v>2980</v>
      </c>
      <c r="K399" s="410">
        <v>1</v>
      </c>
      <c r="L399" s="418">
        <v>2980</v>
      </c>
      <c r="M399" s="411">
        <v>0.55</v>
      </c>
      <c r="N399" s="419">
        <v>1639</v>
      </c>
      <c r="O399" s="360" t="s"/>
      <c r="P399" s="361" t="s"/>
      <c r="Q399" s="360" t="s"/>
      <c r="R399" s="361" t="s"/>
      <c r="S399" s="360" t="s"/>
      <c r="T399" s="361" t="s"/>
      <c r="U399" s="170" t="s"/>
      <c r="V399" s="170" t="s"/>
      <c r="W399" s="170" t="s"/>
      <c r="X399" s="170" t="s"/>
      <c r="Y399" s="170" t="s"/>
      <c r="Z399" s="170" t="s"/>
    </row>
    <row r="400" spans="1:26">
      <c r="A400" s="170" t="s"/>
      <c r="B400" s="414" t="s"/>
      <c r="C400" s="360" t="s"/>
      <c r="D400" s="360" t="s"/>
      <c r="E400" s="416" t="s">
        <v>454</v>
      </c>
      <c r="F400" s="417" t="s">
        <v>424</v>
      </c>
      <c r="G400" s="407" t="s">
        <v>25</v>
      </c>
      <c r="H400" s="408" t="s">
        <v>47</v>
      </c>
      <c r="I400" s="255" t="s">
        <v>27</v>
      </c>
      <c r="J400" s="418">
        <v>4900</v>
      </c>
      <c r="K400" s="410">
        <v>1</v>
      </c>
      <c r="L400" s="418">
        <v>4900</v>
      </c>
      <c r="M400" s="411">
        <v>0.55</v>
      </c>
      <c r="N400" s="419">
        <v>2695</v>
      </c>
      <c r="O400" s="360" t="s"/>
      <c r="P400" s="361" t="s"/>
      <c r="Q400" s="360" t="s"/>
      <c r="R400" s="361" t="s"/>
      <c r="S400" s="360" t="s"/>
      <c r="T400" s="361" t="s"/>
      <c r="U400" s="170" t="s"/>
      <c r="V400" s="170" t="s"/>
      <c r="W400" s="170" t="s"/>
      <c r="X400" s="170" t="s"/>
      <c r="Y400" s="170" t="s"/>
      <c r="Z400" s="170" t="s"/>
    </row>
    <row r="401" spans="1:26">
      <c r="A401" s="170" t="s"/>
      <c r="B401" s="414" t="s"/>
      <c r="C401" s="360" t="s"/>
      <c r="D401" s="360" t="s"/>
      <c r="E401" s="360" t="s"/>
      <c r="F401" s="417" t="s">
        <v>443</v>
      </c>
      <c r="G401" s="407" t="s">
        <v>25</v>
      </c>
      <c r="H401" s="408" t="s">
        <v>47</v>
      </c>
      <c r="I401" s="255" t="s">
        <v>27</v>
      </c>
      <c r="J401" s="418">
        <v>4900</v>
      </c>
      <c r="K401" s="410">
        <v>1</v>
      </c>
      <c r="L401" s="418">
        <v>4900</v>
      </c>
      <c r="M401" s="411">
        <v>0.55</v>
      </c>
      <c r="N401" s="419">
        <v>2695</v>
      </c>
      <c r="O401" s="360" t="s"/>
      <c r="P401" s="361" t="s"/>
      <c r="Q401" s="360" t="s"/>
      <c r="R401" s="361" t="s"/>
      <c r="S401" s="360" t="s"/>
      <c r="T401" s="361" t="s"/>
      <c r="U401" s="170" t="s"/>
      <c r="V401" s="170" t="s"/>
      <c r="W401" s="170" t="s"/>
      <c r="X401" s="170" t="s"/>
      <c r="Y401" s="170" t="s"/>
      <c r="Z401" s="170" t="s"/>
    </row>
    <row r="402" spans="1:26">
      <c r="A402" s="170" t="s"/>
      <c r="B402" s="414" t="s"/>
      <c r="C402" s="360" t="s"/>
      <c r="D402" s="360" t="s"/>
      <c r="E402" s="360" t="s"/>
      <c r="F402" s="417" t="s">
        <v>444</v>
      </c>
      <c r="G402" s="407" t="s">
        <v>25</v>
      </c>
      <c r="H402" s="408" t="s">
        <v>47</v>
      </c>
      <c r="I402" s="255" t="s">
        <v>27</v>
      </c>
      <c r="J402" s="418">
        <v>2500</v>
      </c>
      <c r="K402" s="410">
        <v>1</v>
      </c>
      <c r="L402" s="418">
        <v>2500</v>
      </c>
      <c r="M402" s="411">
        <v>0.55</v>
      </c>
      <c r="N402" s="419">
        <v>1375</v>
      </c>
      <c r="O402" s="360" t="s"/>
      <c r="P402" s="361" t="s"/>
      <c r="Q402" s="360" t="s"/>
      <c r="R402" s="361" t="s"/>
      <c r="S402" s="360" t="s"/>
      <c r="T402" s="361" t="s"/>
      <c r="U402" s="170" t="s"/>
      <c r="V402" s="170" t="s"/>
      <c r="W402" s="170" t="s"/>
      <c r="X402" s="170" t="s"/>
      <c r="Y402" s="170" t="s"/>
      <c r="Z402" s="170" t="s"/>
    </row>
    <row r="403" spans="1:26">
      <c r="A403" s="170" t="s"/>
      <c r="B403" s="414" t="s"/>
      <c r="C403" s="360" t="s"/>
      <c r="D403" s="360" t="s"/>
      <c r="E403" s="360" t="s"/>
      <c r="F403" s="417" t="s">
        <v>425</v>
      </c>
      <c r="G403" s="407" t="s">
        <v>25</v>
      </c>
      <c r="H403" s="408" t="s">
        <v>47</v>
      </c>
      <c r="I403" s="255" t="s">
        <v>27</v>
      </c>
      <c r="J403" s="418">
        <v>16000</v>
      </c>
      <c r="K403" s="410">
        <v>1</v>
      </c>
      <c r="L403" s="418">
        <v>16000</v>
      </c>
      <c r="M403" s="411">
        <v>0.55</v>
      </c>
      <c r="N403" s="419">
        <v>8800</v>
      </c>
      <c r="O403" s="360" t="s"/>
      <c r="P403" s="361" t="s"/>
      <c r="Q403" s="360" t="s"/>
      <c r="R403" s="361" t="s"/>
      <c r="S403" s="360" t="s"/>
      <c r="T403" s="361" t="s"/>
      <c r="U403" s="170" t="s"/>
      <c r="V403" s="170" t="s"/>
      <c r="W403" s="170" t="s"/>
      <c r="X403" s="170" t="s"/>
      <c r="Y403" s="170" t="s"/>
      <c r="Z403" s="170" t="s"/>
    </row>
    <row r="404" spans="1:26">
      <c r="A404" s="170" t="s"/>
      <c r="B404" s="414" t="s"/>
      <c r="C404" s="360" t="s"/>
      <c r="D404" s="360" t="s"/>
      <c r="E404" s="360" t="s"/>
      <c r="F404" s="417" t="s">
        <v>448</v>
      </c>
      <c r="G404" s="407" t="s">
        <v>25</v>
      </c>
      <c r="H404" s="408" t="s">
        <v>47</v>
      </c>
      <c r="I404" s="255" t="s">
        <v>27</v>
      </c>
      <c r="J404" s="418">
        <v>16000</v>
      </c>
      <c r="K404" s="410">
        <v>1</v>
      </c>
      <c r="L404" s="418">
        <v>16000</v>
      </c>
      <c r="M404" s="411">
        <v>0.55</v>
      </c>
      <c r="N404" s="419">
        <v>8800</v>
      </c>
      <c r="O404" s="360" t="s"/>
      <c r="P404" s="361" t="s"/>
      <c r="Q404" s="360" t="s"/>
      <c r="R404" s="361" t="s"/>
      <c r="S404" s="360" t="s"/>
      <c r="T404" s="361" t="s"/>
      <c r="U404" s="170" t="s"/>
      <c r="V404" s="170" t="s"/>
      <c r="W404" s="170" t="s"/>
      <c r="X404" s="170" t="s"/>
      <c r="Y404" s="170" t="s"/>
      <c r="Z404" s="170" t="s"/>
    </row>
    <row r="405" spans="1:26">
      <c r="A405" s="170" t="s"/>
      <c r="B405" s="414" t="s"/>
      <c r="C405" s="360" t="s"/>
      <c r="D405" s="360" t="s"/>
      <c r="E405" s="360" t="s"/>
      <c r="F405" s="417" t="s">
        <v>449</v>
      </c>
      <c r="G405" s="407" t="s">
        <v>25</v>
      </c>
      <c r="H405" s="408" t="s">
        <v>47</v>
      </c>
      <c r="I405" s="255" t="s">
        <v>27</v>
      </c>
      <c r="J405" s="418">
        <v>8000</v>
      </c>
      <c r="K405" s="410">
        <v>1</v>
      </c>
      <c r="L405" s="418">
        <v>8000</v>
      </c>
      <c r="M405" s="411">
        <v>0.55</v>
      </c>
      <c r="N405" s="419">
        <v>4400</v>
      </c>
      <c r="O405" s="360" t="s"/>
      <c r="P405" s="361" t="s"/>
      <c r="Q405" s="360" t="s"/>
      <c r="R405" s="361" t="s"/>
      <c r="S405" s="360" t="s"/>
      <c r="T405" s="361" t="s"/>
      <c r="U405" s="170" t="s"/>
      <c r="V405" s="170" t="s"/>
      <c r="W405" s="170" t="s"/>
      <c r="X405" s="170" t="s"/>
      <c r="Y405" s="170" t="s"/>
      <c r="Z405" s="170" t="s"/>
    </row>
    <row r="406" spans="1:26">
      <c r="A406" s="170" t="s"/>
      <c r="B406" s="414" t="s"/>
      <c r="C406" s="360" t="s"/>
      <c r="D406" s="360" t="s"/>
      <c r="E406" s="360" t="s"/>
      <c r="F406" s="417" t="s">
        <v>455</v>
      </c>
      <c r="G406" s="407" t="s">
        <v>25</v>
      </c>
      <c r="H406" s="408" t="s">
        <v>47</v>
      </c>
      <c r="I406" s="255" t="s">
        <v>27</v>
      </c>
      <c r="J406" s="418">
        <v>3000</v>
      </c>
      <c r="K406" s="410">
        <v>1</v>
      </c>
      <c r="L406" s="418">
        <v>3000</v>
      </c>
      <c r="M406" s="411">
        <v>0.55</v>
      </c>
      <c r="N406" s="419">
        <v>1650</v>
      </c>
      <c r="O406" s="360" t="s"/>
      <c r="P406" s="361" t="s"/>
      <c r="Q406" s="360" t="s"/>
      <c r="R406" s="361" t="s"/>
      <c r="S406" s="360" t="s"/>
      <c r="T406" s="361" t="s"/>
      <c r="U406" s="170" t="s"/>
      <c r="V406" s="170" t="s"/>
      <c r="W406" s="170" t="s"/>
      <c r="X406" s="170" t="s"/>
      <c r="Y406" s="170" t="s"/>
      <c r="Z406" s="170" t="s"/>
    </row>
    <row r="407" spans="1:26">
      <c r="A407" s="170" t="s"/>
      <c r="B407" s="414" t="s"/>
      <c r="C407" s="360" t="s"/>
      <c r="D407" s="360" t="s"/>
      <c r="E407" s="360" t="s"/>
      <c r="F407" s="417" t="s">
        <v>456</v>
      </c>
      <c r="G407" s="407" t="s">
        <v>25</v>
      </c>
      <c r="H407" s="408" t="s">
        <v>47</v>
      </c>
      <c r="I407" s="255" t="s">
        <v>27</v>
      </c>
      <c r="J407" s="418">
        <v>3000</v>
      </c>
      <c r="K407" s="410">
        <v>1</v>
      </c>
      <c r="L407" s="418">
        <v>3000</v>
      </c>
      <c r="M407" s="411">
        <v>0.55</v>
      </c>
      <c r="N407" s="419">
        <v>1650</v>
      </c>
      <c r="O407" s="360" t="s"/>
      <c r="P407" s="361" t="s"/>
      <c r="Q407" s="360" t="s"/>
      <c r="R407" s="361" t="s"/>
      <c r="S407" s="360" t="s"/>
      <c r="T407" s="361" t="s"/>
      <c r="U407" s="170" t="s"/>
      <c r="V407" s="170" t="s"/>
      <c r="W407" s="170" t="s"/>
      <c r="X407" s="170" t="s"/>
      <c r="Y407" s="170" t="s"/>
      <c r="Z407" s="170" t="s"/>
    </row>
    <row r="408" spans="1:26">
      <c r="A408" s="170" t="s"/>
      <c r="B408" s="414" t="s"/>
      <c r="C408" s="360" t="s"/>
      <c r="D408" s="360" t="s"/>
      <c r="E408" s="360" t="s"/>
      <c r="F408" s="417" t="s">
        <v>457</v>
      </c>
      <c r="G408" s="407" t="s">
        <v>25</v>
      </c>
      <c r="H408" s="408" t="s">
        <v>47</v>
      </c>
      <c r="I408" s="255" t="s">
        <v>27</v>
      </c>
      <c r="J408" s="418">
        <v>1500</v>
      </c>
      <c r="K408" s="410">
        <v>1</v>
      </c>
      <c r="L408" s="418">
        <v>1500</v>
      </c>
      <c r="M408" s="411">
        <v>0.55</v>
      </c>
      <c r="N408" s="419">
        <v>825</v>
      </c>
      <c r="O408" s="360" t="s"/>
      <c r="P408" s="361" t="s"/>
      <c r="Q408" s="360" t="s"/>
      <c r="R408" s="361" t="s"/>
      <c r="S408" s="360" t="s"/>
      <c r="T408" s="361" t="s"/>
      <c r="U408" s="170" t="s"/>
      <c r="V408" s="170" t="s"/>
      <c r="W408" s="170" t="s"/>
      <c r="X408" s="170" t="s"/>
      <c r="Y408" s="170" t="s"/>
      <c r="Z408" s="170" t="s"/>
    </row>
    <row r="409" spans="1:26">
      <c r="A409" s="170" t="s"/>
      <c r="B409" s="414" t="s"/>
      <c r="C409" s="360" t="s"/>
      <c r="D409" s="360" t="s"/>
      <c r="E409" s="360" t="s"/>
      <c r="F409" s="417" t="s">
        <v>458</v>
      </c>
      <c r="G409" s="407" t="s">
        <v>25</v>
      </c>
      <c r="H409" s="408" t="s">
        <v>47</v>
      </c>
      <c r="I409" s="255" t="s">
        <v>27</v>
      </c>
      <c r="J409" s="418">
        <v>9000</v>
      </c>
      <c r="K409" s="410">
        <v>1</v>
      </c>
      <c r="L409" s="418">
        <v>9000</v>
      </c>
      <c r="M409" s="411">
        <v>0.55</v>
      </c>
      <c r="N409" s="419">
        <v>4950</v>
      </c>
      <c r="O409" s="360" t="s"/>
      <c r="P409" s="361" t="s"/>
      <c r="Q409" s="360" t="s"/>
      <c r="R409" s="361" t="s"/>
      <c r="S409" s="360" t="s"/>
      <c r="T409" s="361" t="s"/>
      <c r="U409" s="170" t="s"/>
      <c r="V409" s="170" t="s"/>
      <c r="W409" s="170" t="s"/>
      <c r="X409" s="170" t="s"/>
      <c r="Y409" s="170" t="s"/>
      <c r="Z409" s="170" t="s"/>
    </row>
    <row r="410" spans="1:26">
      <c r="A410" s="170" t="s"/>
      <c r="B410" s="414" t="s"/>
      <c r="C410" s="360" t="s"/>
      <c r="D410" s="360" t="s"/>
      <c r="E410" s="360" t="s"/>
      <c r="F410" s="417" t="s">
        <v>459</v>
      </c>
      <c r="G410" s="407" t="s">
        <v>25</v>
      </c>
      <c r="H410" s="408" t="s">
        <v>47</v>
      </c>
      <c r="I410" s="255" t="s">
        <v>27</v>
      </c>
      <c r="J410" s="418">
        <v>9000</v>
      </c>
      <c r="K410" s="410">
        <v>1</v>
      </c>
      <c r="L410" s="418">
        <v>9000</v>
      </c>
      <c r="M410" s="411">
        <v>0.55</v>
      </c>
      <c r="N410" s="419">
        <v>4950</v>
      </c>
      <c r="O410" s="360" t="s"/>
      <c r="P410" s="361" t="s"/>
      <c r="Q410" s="360" t="s"/>
      <c r="R410" s="361" t="s"/>
      <c r="S410" s="360" t="s"/>
      <c r="T410" s="361" t="s"/>
      <c r="U410" s="170" t="s"/>
      <c r="V410" s="170" t="s"/>
      <c r="W410" s="170" t="s"/>
      <c r="X410" s="170" t="s"/>
      <c r="Y410" s="170" t="s"/>
      <c r="Z410" s="170" t="s"/>
    </row>
    <row r="411" spans="1:26">
      <c r="A411" s="170" t="s"/>
      <c r="B411" s="414" t="s"/>
      <c r="C411" s="360" t="s"/>
      <c r="D411" s="360" t="s"/>
      <c r="E411" s="360" t="s"/>
      <c r="F411" s="417" t="s">
        <v>460</v>
      </c>
      <c r="G411" s="407" t="s">
        <v>25</v>
      </c>
      <c r="H411" s="408" t="s">
        <v>47</v>
      </c>
      <c r="I411" s="255" t="s">
        <v>27</v>
      </c>
      <c r="J411" s="418">
        <v>4500</v>
      </c>
      <c r="K411" s="410">
        <v>1</v>
      </c>
      <c r="L411" s="418">
        <v>4500</v>
      </c>
      <c r="M411" s="411">
        <v>0.55</v>
      </c>
      <c r="N411" s="419">
        <v>2475</v>
      </c>
      <c r="O411" s="360" t="s"/>
      <c r="P411" s="361" t="s"/>
      <c r="Q411" s="360" t="s"/>
      <c r="R411" s="361" t="s"/>
      <c r="S411" s="360" t="s"/>
      <c r="T411" s="361" t="s"/>
      <c r="U411" s="170" t="s"/>
      <c r="V411" s="170" t="s"/>
      <c r="W411" s="170" t="s"/>
      <c r="X411" s="170" t="s"/>
      <c r="Y411" s="170" t="s"/>
      <c r="Z411" s="170" t="s"/>
    </row>
    <row r="412" spans="1:26">
      <c r="A412" s="170" t="s"/>
      <c r="B412" s="414" t="s"/>
      <c r="C412" s="360" t="s"/>
      <c r="D412" s="360" t="s"/>
      <c r="E412" s="360" t="s"/>
      <c r="F412" s="417" t="s">
        <v>429</v>
      </c>
      <c r="G412" s="407" t="s">
        <v>25</v>
      </c>
      <c r="H412" s="408" t="s">
        <v>47</v>
      </c>
      <c r="I412" s="255" t="s">
        <v>27</v>
      </c>
      <c r="J412" s="418">
        <v>10000</v>
      </c>
      <c r="K412" s="410">
        <v>1</v>
      </c>
      <c r="L412" s="418">
        <v>10000</v>
      </c>
      <c r="M412" s="411">
        <v>0.55</v>
      </c>
      <c r="N412" s="419">
        <v>5500</v>
      </c>
      <c r="O412" s="360" t="s"/>
      <c r="P412" s="361" t="s"/>
      <c r="Q412" s="360" t="s"/>
      <c r="R412" s="361" t="s"/>
      <c r="S412" s="360" t="s"/>
      <c r="T412" s="361" t="s"/>
      <c r="U412" s="170" t="s"/>
      <c r="V412" s="170" t="s"/>
      <c r="W412" s="170" t="s"/>
      <c r="X412" s="170" t="s"/>
      <c r="Y412" s="170" t="s"/>
      <c r="Z412" s="170" t="s"/>
    </row>
    <row r="413" spans="1:26">
      <c r="A413" s="170" t="s"/>
      <c r="B413" s="414" t="s"/>
      <c r="C413" s="360" t="s"/>
      <c r="D413" s="360" t="s"/>
      <c r="E413" s="360" t="s"/>
      <c r="F413" s="417" t="s">
        <v>451</v>
      </c>
      <c r="G413" s="407" t="s">
        <v>25</v>
      </c>
      <c r="H413" s="408" t="s">
        <v>47</v>
      </c>
      <c r="I413" s="255" t="s">
        <v>27</v>
      </c>
      <c r="J413" s="418">
        <v>10000</v>
      </c>
      <c r="K413" s="410">
        <v>1</v>
      </c>
      <c r="L413" s="418">
        <v>10000</v>
      </c>
      <c r="M413" s="411">
        <v>0.55</v>
      </c>
      <c r="N413" s="419">
        <v>5500</v>
      </c>
      <c r="O413" s="360" t="s"/>
      <c r="P413" s="361" t="s"/>
      <c r="Q413" s="360" t="s"/>
      <c r="R413" s="361" t="s"/>
      <c r="S413" s="360" t="s"/>
      <c r="T413" s="361" t="s"/>
      <c r="U413" s="170" t="s"/>
      <c r="V413" s="170" t="s"/>
      <c r="W413" s="170" t="s"/>
      <c r="X413" s="170" t="s"/>
      <c r="Y413" s="170" t="s"/>
      <c r="Z413" s="170" t="s"/>
    </row>
    <row r="414" spans="1:26">
      <c r="A414" s="170" t="s"/>
      <c r="B414" s="414" t="s"/>
      <c r="C414" s="360" t="s"/>
      <c r="D414" s="360" t="s"/>
      <c r="E414" s="360" t="s"/>
      <c r="F414" s="417" t="s">
        <v>452</v>
      </c>
      <c r="G414" s="407" t="s">
        <v>25</v>
      </c>
      <c r="H414" s="408" t="s">
        <v>47</v>
      </c>
      <c r="I414" s="255" t="s">
        <v>27</v>
      </c>
      <c r="J414" s="418">
        <v>5000</v>
      </c>
      <c r="K414" s="410">
        <v>1</v>
      </c>
      <c r="L414" s="418">
        <v>5000</v>
      </c>
      <c r="M414" s="411">
        <v>0.55</v>
      </c>
      <c r="N414" s="419">
        <v>2750</v>
      </c>
      <c r="O414" s="360" t="s"/>
      <c r="P414" s="361" t="s"/>
      <c r="Q414" s="360" t="s"/>
      <c r="R414" s="361" t="s"/>
      <c r="S414" s="360" t="s"/>
      <c r="T414" s="361" t="s"/>
      <c r="U414" s="170" t="s"/>
      <c r="V414" s="170" t="s"/>
      <c r="W414" s="170" t="s"/>
      <c r="X414" s="170" t="s"/>
      <c r="Y414" s="170" t="s"/>
      <c r="Z414" s="170" t="s"/>
    </row>
    <row r="415" spans="1:26">
      <c r="A415" s="170" t="s"/>
      <c r="B415" s="414" t="s"/>
      <c r="C415" s="360" t="s"/>
      <c r="D415" s="360" t="s"/>
      <c r="E415" s="360" t="s"/>
      <c r="F415" s="417" t="s">
        <v>461</v>
      </c>
      <c r="G415" s="407" t="s">
        <v>25</v>
      </c>
      <c r="H415" s="408" t="s">
        <v>47</v>
      </c>
      <c r="I415" s="255" t="s">
        <v>27</v>
      </c>
      <c r="J415" s="418">
        <v>8000</v>
      </c>
      <c r="K415" s="410">
        <v>1</v>
      </c>
      <c r="L415" s="418">
        <v>8000</v>
      </c>
      <c r="M415" s="411">
        <v>0.55</v>
      </c>
      <c r="N415" s="419">
        <v>4400</v>
      </c>
      <c r="O415" s="360" t="s"/>
      <c r="P415" s="361" t="s"/>
      <c r="Q415" s="360" t="s"/>
      <c r="R415" s="361" t="s"/>
      <c r="S415" s="360" t="s"/>
      <c r="T415" s="361" t="s"/>
      <c r="U415" s="170" t="s"/>
      <c r="V415" s="170" t="s"/>
      <c r="W415" s="170" t="s"/>
      <c r="X415" s="170" t="s"/>
      <c r="Y415" s="170" t="s"/>
      <c r="Z415" s="170" t="s"/>
    </row>
    <row r="416" spans="1:26">
      <c r="A416" s="170" t="s"/>
      <c r="B416" s="414" t="s"/>
      <c r="C416" s="360" t="s"/>
      <c r="D416" s="360" t="s"/>
      <c r="E416" s="360" t="s"/>
      <c r="F416" s="417" t="s">
        <v>462</v>
      </c>
      <c r="G416" s="407" t="s">
        <v>25</v>
      </c>
      <c r="H416" s="408" t="s">
        <v>47</v>
      </c>
      <c r="I416" s="255" t="s">
        <v>27</v>
      </c>
      <c r="J416" s="418">
        <v>8000</v>
      </c>
      <c r="K416" s="410">
        <v>1</v>
      </c>
      <c r="L416" s="418">
        <v>8000</v>
      </c>
      <c r="M416" s="411">
        <v>0.55</v>
      </c>
      <c r="N416" s="419">
        <v>4400</v>
      </c>
      <c r="O416" s="360" t="s"/>
      <c r="P416" s="361" t="s"/>
      <c r="Q416" s="360" t="s"/>
      <c r="R416" s="361" t="s"/>
      <c r="S416" s="360" t="s"/>
      <c r="T416" s="361" t="s"/>
      <c r="U416" s="170" t="s"/>
      <c r="V416" s="170" t="s"/>
      <c r="W416" s="170" t="s"/>
      <c r="X416" s="170" t="s"/>
      <c r="Y416" s="170" t="s"/>
      <c r="Z416" s="170" t="s"/>
    </row>
    <row r="417" spans="1:26">
      <c r="A417" s="170" t="s"/>
      <c r="B417" s="414" t="s"/>
      <c r="C417" s="360" t="s"/>
      <c r="D417" s="360" t="s"/>
      <c r="E417" s="360" t="s"/>
      <c r="F417" s="417" t="s">
        <v>463</v>
      </c>
      <c r="G417" s="407" t="s">
        <v>25</v>
      </c>
      <c r="H417" s="408" t="s">
        <v>47</v>
      </c>
      <c r="I417" s="255" t="s">
        <v>27</v>
      </c>
      <c r="J417" s="418">
        <v>4000</v>
      </c>
      <c r="K417" s="410">
        <v>1</v>
      </c>
      <c r="L417" s="418">
        <v>4000</v>
      </c>
      <c r="M417" s="411">
        <v>0.55</v>
      </c>
      <c r="N417" s="419">
        <v>2200</v>
      </c>
      <c r="O417" s="360" t="s"/>
      <c r="P417" s="361" t="s"/>
      <c r="Q417" s="360" t="s"/>
      <c r="R417" s="361" t="s"/>
      <c r="S417" s="360" t="s"/>
      <c r="T417" s="361" t="s"/>
      <c r="U417" s="170" t="s"/>
      <c r="V417" s="170" t="s"/>
      <c r="W417" s="170" t="s"/>
      <c r="X417" s="170" t="s"/>
      <c r="Y417" s="170" t="s"/>
      <c r="Z417" s="170" t="s"/>
    </row>
    <row r="418" spans="1:26">
      <c r="A418" s="170" t="s"/>
      <c r="B418" s="414" t="s"/>
      <c r="C418" s="360" t="s"/>
      <c r="D418" s="360" t="s"/>
      <c r="E418" s="360" t="s"/>
      <c r="F418" s="417" t="s">
        <v>437</v>
      </c>
      <c r="G418" s="407" t="s">
        <v>25</v>
      </c>
      <c r="H418" s="408" t="s">
        <v>47</v>
      </c>
      <c r="I418" s="255" t="s">
        <v>27</v>
      </c>
      <c r="J418" s="418">
        <v>4900</v>
      </c>
      <c r="K418" s="410">
        <v>1</v>
      </c>
      <c r="L418" s="418">
        <v>4900</v>
      </c>
      <c r="M418" s="411">
        <v>0.55</v>
      </c>
      <c r="N418" s="419">
        <v>2695</v>
      </c>
      <c r="O418" s="360" t="s"/>
      <c r="P418" s="361" t="s"/>
      <c r="Q418" s="360" t="s"/>
      <c r="R418" s="361" t="s"/>
      <c r="S418" s="360" t="s"/>
      <c r="T418" s="361" t="s"/>
      <c r="U418" s="170" t="s"/>
      <c r="V418" s="170" t="s"/>
      <c r="W418" s="170" t="s"/>
      <c r="X418" s="170" t="s"/>
      <c r="Y418" s="170" t="s"/>
      <c r="Z418" s="170" t="s"/>
    </row>
    <row r="419" spans="1:26">
      <c r="A419" s="170" t="s"/>
      <c r="B419" s="414" t="s"/>
      <c r="C419" s="360" t="s"/>
      <c r="D419" s="360" t="s"/>
      <c r="E419" s="360" t="s"/>
      <c r="F419" s="417" t="s">
        <v>464</v>
      </c>
      <c r="G419" s="407" t="s">
        <v>25</v>
      </c>
      <c r="H419" s="408" t="s">
        <v>47</v>
      </c>
      <c r="I419" s="255" t="s">
        <v>27</v>
      </c>
      <c r="J419" s="418">
        <v>4900</v>
      </c>
      <c r="K419" s="410">
        <v>1</v>
      </c>
      <c r="L419" s="418">
        <v>4900</v>
      </c>
      <c r="M419" s="411">
        <v>0.55</v>
      </c>
      <c r="N419" s="419">
        <v>2695</v>
      </c>
      <c r="O419" s="360" t="s"/>
      <c r="P419" s="361" t="s"/>
      <c r="Q419" s="360" t="s"/>
      <c r="R419" s="361" t="s"/>
      <c r="S419" s="360" t="s"/>
      <c r="T419" s="361" t="s"/>
      <c r="U419" s="170" t="s"/>
      <c r="V419" s="170" t="s"/>
      <c r="W419" s="170" t="s"/>
      <c r="X419" s="170" t="s"/>
      <c r="Y419" s="170" t="s"/>
      <c r="Z419" s="170" t="s"/>
    </row>
    <row r="420" spans="1:26">
      <c r="A420" s="170" t="s"/>
      <c r="B420" s="414" t="s"/>
      <c r="C420" s="360" t="s"/>
      <c r="D420" s="360" t="s"/>
      <c r="E420" s="360" t="s"/>
      <c r="F420" s="417" t="s">
        <v>465</v>
      </c>
      <c r="G420" s="407" t="s">
        <v>25</v>
      </c>
      <c r="H420" s="408" t="s">
        <v>47</v>
      </c>
      <c r="I420" s="255" t="s">
        <v>27</v>
      </c>
      <c r="J420" s="418">
        <v>2500</v>
      </c>
      <c r="K420" s="410">
        <v>1</v>
      </c>
      <c r="L420" s="418">
        <v>2500</v>
      </c>
      <c r="M420" s="411">
        <v>0.55</v>
      </c>
      <c r="N420" s="419">
        <v>1375</v>
      </c>
      <c r="O420" s="360" t="s"/>
      <c r="P420" s="361" t="s"/>
      <c r="Q420" s="360" t="s"/>
      <c r="R420" s="361" t="s"/>
      <c r="S420" s="360" t="s"/>
      <c r="T420" s="361" t="s"/>
      <c r="U420" s="170" t="s"/>
      <c r="V420" s="170" t="s"/>
      <c r="W420" s="170" t="s"/>
      <c r="X420" s="170" t="s"/>
      <c r="Y420" s="170" t="s"/>
      <c r="Z420" s="170" t="s"/>
    </row>
    <row r="421" spans="1:26">
      <c r="A421" s="170" t="s"/>
      <c r="B421" s="414" t="s"/>
      <c r="C421" s="360" t="s"/>
      <c r="D421" s="360" t="s"/>
      <c r="E421" s="360" t="s"/>
      <c r="F421" s="417" t="s">
        <v>438</v>
      </c>
      <c r="G421" s="407" t="s">
        <v>25</v>
      </c>
      <c r="H421" s="408" t="s">
        <v>47</v>
      </c>
      <c r="I421" s="255" t="s">
        <v>27</v>
      </c>
      <c r="J421" s="418">
        <v>16000</v>
      </c>
      <c r="K421" s="410">
        <v>1</v>
      </c>
      <c r="L421" s="418">
        <v>16000</v>
      </c>
      <c r="M421" s="411">
        <v>0.55</v>
      </c>
      <c r="N421" s="419">
        <v>8800</v>
      </c>
      <c r="O421" s="360" t="s"/>
      <c r="P421" s="361" t="s"/>
      <c r="Q421" s="360" t="s"/>
      <c r="R421" s="361" t="s"/>
      <c r="S421" s="360" t="s"/>
      <c r="T421" s="361" t="s"/>
      <c r="U421" s="170" t="s"/>
      <c r="V421" s="170" t="s"/>
      <c r="W421" s="170" t="s"/>
      <c r="X421" s="170" t="s"/>
      <c r="Y421" s="170" t="s"/>
      <c r="Z421" s="170" t="s"/>
    </row>
    <row r="422" spans="1:26">
      <c r="A422" s="170" t="s"/>
      <c r="B422" s="414" t="s"/>
      <c r="C422" s="360" t="s"/>
      <c r="D422" s="360" t="s"/>
      <c r="E422" s="360" t="s"/>
      <c r="F422" s="417" t="s">
        <v>466</v>
      </c>
      <c r="G422" s="407" t="s">
        <v>25</v>
      </c>
      <c r="H422" s="408" t="s">
        <v>47</v>
      </c>
      <c r="I422" s="255" t="s">
        <v>27</v>
      </c>
      <c r="J422" s="418">
        <v>16000</v>
      </c>
      <c r="K422" s="410">
        <v>1</v>
      </c>
      <c r="L422" s="418">
        <v>16000</v>
      </c>
      <c r="M422" s="411">
        <v>0.55</v>
      </c>
      <c r="N422" s="419">
        <v>8800</v>
      </c>
      <c r="O422" s="360" t="s"/>
      <c r="P422" s="361" t="s"/>
      <c r="Q422" s="360" t="s"/>
      <c r="R422" s="361" t="s"/>
      <c r="S422" s="360" t="s"/>
      <c r="T422" s="361" t="s"/>
      <c r="U422" s="170" t="s"/>
      <c r="V422" s="170" t="s"/>
      <c r="W422" s="170" t="s"/>
      <c r="X422" s="170" t="s"/>
      <c r="Y422" s="170" t="s"/>
      <c r="Z422" s="170" t="s"/>
    </row>
    <row r="423" spans="1:26">
      <c r="A423" s="170" t="s"/>
      <c r="B423" s="414" t="s"/>
      <c r="C423" s="360" t="s"/>
      <c r="D423" s="360" t="s"/>
      <c r="E423" s="360" t="s"/>
      <c r="F423" s="417" t="s">
        <v>467</v>
      </c>
      <c r="G423" s="407" t="s">
        <v>25</v>
      </c>
      <c r="H423" s="408" t="s">
        <v>47</v>
      </c>
      <c r="I423" s="255" t="s">
        <v>27</v>
      </c>
      <c r="J423" s="418">
        <v>8000</v>
      </c>
      <c r="K423" s="410">
        <v>1</v>
      </c>
      <c r="L423" s="418">
        <v>8000</v>
      </c>
      <c r="M423" s="411">
        <v>0.55</v>
      </c>
      <c r="N423" s="419">
        <v>4400</v>
      </c>
      <c r="O423" s="360" t="s"/>
      <c r="P423" s="361" t="s"/>
      <c r="Q423" s="360" t="s"/>
      <c r="R423" s="361" t="s"/>
      <c r="S423" s="360" t="s"/>
      <c r="T423" s="361" t="s"/>
      <c r="U423" s="170" t="s"/>
      <c r="V423" s="170" t="s"/>
      <c r="W423" s="170" t="s"/>
      <c r="X423" s="170" t="s"/>
      <c r="Y423" s="170" t="s"/>
      <c r="Z423" s="170" t="s"/>
    </row>
    <row r="424" spans="1:26">
      <c r="A424" s="170" t="s"/>
      <c r="B424" s="414" t="s"/>
      <c r="C424" s="360" t="s"/>
      <c r="D424" s="360" t="s"/>
      <c r="E424" s="416" t="s">
        <v>468</v>
      </c>
      <c r="F424" s="417" t="s">
        <v>418</v>
      </c>
      <c r="G424" s="407" t="s">
        <v>25</v>
      </c>
      <c r="H424" s="408" t="s">
        <v>47</v>
      </c>
      <c r="I424" s="255" t="s">
        <v>27</v>
      </c>
      <c r="J424" s="418">
        <v>699</v>
      </c>
      <c r="K424" s="410">
        <v>1</v>
      </c>
      <c r="L424" s="418">
        <v>699</v>
      </c>
      <c r="M424" s="411">
        <v>0.55</v>
      </c>
      <c r="N424" s="419">
        <v>384.45</v>
      </c>
      <c r="O424" s="360" t="s"/>
      <c r="P424" s="361" t="s"/>
      <c r="Q424" s="360" t="s"/>
      <c r="R424" s="361" t="s"/>
      <c r="S424" s="360" t="s"/>
      <c r="T424" s="361" t="s"/>
      <c r="U424" s="170" t="s"/>
      <c r="V424" s="170" t="s"/>
      <c r="W424" s="170" t="s"/>
      <c r="X424" s="170" t="s"/>
      <c r="Y424" s="170" t="s"/>
      <c r="Z424" s="170" t="s"/>
    </row>
    <row r="425" spans="1:26">
      <c r="A425" s="170" t="s"/>
      <c r="B425" s="414" t="s"/>
      <c r="C425" s="360" t="s"/>
      <c r="D425" s="360" t="s"/>
      <c r="E425" s="360" t="s"/>
      <c r="F425" s="417" t="s">
        <v>469</v>
      </c>
      <c r="G425" s="407" t="s">
        <v>25</v>
      </c>
      <c r="H425" s="408" t="s">
        <v>47</v>
      </c>
      <c r="I425" s="255" t="s">
        <v>27</v>
      </c>
      <c r="J425" s="418">
        <v>4900</v>
      </c>
      <c r="K425" s="410">
        <v>1</v>
      </c>
      <c r="L425" s="418">
        <v>4900</v>
      </c>
      <c r="M425" s="411">
        <v>0.55</v>
      </c>
      <c r="N425" s="419">
        <v>2695</v>
      </c>
      <c r="O425" s="360" t="s"/>
      <c r="P425" s="361" t="s"/>
      <c r="Q425" s="360" t="s"/>
      <c r="R425" s="361" t="s"/>
      <c r="S425" s="360" t="s"/>
      <c r="T425" s="361" t="s"/>
      <c r="U425" s="170" t="s"/>
      <c r="V425" s="170" t="s"/>
      <c r="W425" s="170" t="s"/>
      <c r="X425" s="170" t="s"/>
      <c r="Y425" s="170" t="s"/>
      <c r="Z425" s="170" t="s"/>
    </row>
    <row r="426" spans="1:26">
      <c r="A426" s="170" t="s"/>
      <c r="B426" s="414" t="s"/>
      <c r="C426" s="360" t="s"/>
      <c r="D426" s="360" t="s"/>
      <c r="E426" s="360" t="s"/>
      <c r="F426" s="417" t="s">
        <v>470</v>
      </c>
      <c r="G426" s="407" t="s">
        <v>25</v>
      </c>
      <c r="H426" s="408" t="s">
        <v>47</v>
      </c>
      <c r="I426" s="255" t="s">
        <v>27</v>
      </c>
      <c r="J426" s="418">
        <v>950</v>
      </c>
      <c r="K426" s="410">
        <v>1</v>
      </c>
      <c r="L426" s="418">
        <v>950</v>
      </c>
      <c r="M426" s="411">
        <v>0.55</v>
      </c>
      <c r="N426" s="419">
        <v>522.5</v>
      </c>
      <c r="O426" s="360" t="s"/>
      <c r="P426" s="361" t="s"/>
      <c r="Q426" s="360" t="s"/>
      <c r="R426" s="361" t="s"/>
      <c r="S426" s="360" t="s"/>
      <c r="T426" s="361" t="s"/>
      <c r="U426" s="170" t="s"/>
      <c r="V426" s="170" t="s"/>
      <c r="W426" s="170" t="s"/>
      <c r="X426" s="170" t="s"/>
      <c r="Y426" s="170" t="s"/>
      <c r="Z426" s="170" t="s"/>
    </row>
    <row r="427" spans="1:26">
      <c r="A427" s="170" t="s"/>
      <c r="B427" s="414" t="s"/>
      <c r="C427" s="360" t="s"/>
      <c r="D427" s="360" t="s"/>
      <c r="E427" s="360" t="s"/>
      <c r="F427" s="417" t="s">
        <v>471</v>
      </c>
      <c r="G427" s="407" t="s">
        <v>25</v>
      </c>
      <c r="H427" s="408" t="s">
        <v>47</v>
      </c>
      <c r="I427" s="255" t="s">
        <v>27</v>
      </c>
      <c r="J427" s="418">
        <v>1999</v>
      </c>
      <c r="K427" s="410">
        <v>1</v>
      </c>
      <c r="L427" s="418">
        <v>1999</v>
      </c>
      <c r="M427" s="411">
        <v>0.55</v>
      </c>
      <c r="N427" s="419">
        <v>1099.45</v>
      </c>
      <c r="O427" s="360" t="s"/>
      <c r="P427" s="361" t="s"/>
      <c r="Q427" s="360" t="s"/>
      <c r="R427" s="361" t="s"/>
      <c r="S427" s="360" t="s"/>
      <c r="T427" s="361" t="s"/>
      <c r="U427" s="170" t="s"/>
      <c r="V427" s="170" t="s"/>
      <c r="W427" s="170" t="s"/>
      <c r="X427" s="170" t="s"/>
      <c r="Y427" s="170" t="s"/>
      <c r="Z427" s="170" t="s"/>
    </row>
    <row r="428" spans="1:26">
      <c r="A428" s="170" t="s"/>
      <c r="B428" s="414" t="s"/>
      <c r="C428" s="360" t="s"/>
      <c r="D428" s="360" t="s"/>
      <c r="E428" s="360" t="s"/>
      <c r="F428" s="417" t="s">
        <v>472</v>
      </c>
      <c r="G428" s="407" t="s">
        <v>25</v>
      </c>
      <c r="H428" s="408" t="s">
        <v>47</v>
      </c>
      <c r="I428" s="255" t="s">
        <v>27</v>
      </c>
      <c r="J428" s="418">
        <v>1999</v>
      </c>
      <c r="K428" s="410">
        <v>1</v>
      </c>
      <c r="L428" s="418">
        <v>1999</v>
      </c>
      <c r="M428" s="411">
        <v>0.55</v>
      </c>
      <c r="N428" s="419">
        <v>1099.45</v>
      </c>
      <c r="O428" s="360" t="s"/>
      <c r="P428" s="361" t="s"/>
      <c r="Q428" s="360" t="s"/>
      <c r="R428" s="361" t="s"/>
      <c r="S428" s="360" t="s"/>
      <c r="T428" s="361" t="s"/>
      <c r="U428" s="170" t="s"/>
      <c r="V428" s="170" t="s"/>
      <c r="W428" s="170" t="s"/>
      <c r="X428" s="170" t="s"/>
      <c r="Y428" s="170" t="s"/>
      <c r="Z428" s="170" t="s"/>
    </row>
    <row r="429" spans="1:26">
      <c r="A429" s="170" t="s"/>
      <c r="B429" s="414" t="s"/>
      <c r="C429" s="360" t="s"/>
      <c r="D429" s="360" t="s"/>
      <c r="E429" s="360" t="s"/>
      <c r="F429" s="417" t="s">
        <v>420</v>
      </c>
      <c r="G429" s="407" t="s">
        <v>25</v>
      </c>
      <c r="H429" s="408" t="s">
        <v>47</v>
      </c>
      <c r="I429" s="255" t="s">
        <v>27</v>
      </c>
      <c r="J429" s="418">
        <v>1999</v>
      </c>
      <c r="K429" s="410">
        <v>1</v>
      </c>
      <c r="L429" s="418">
        <v>1999</v>
      </c>
      <c r="M429" s="411">
        <v>0.55</v>
      </c>
      <c r="N429" s="419">
        <v>1099.45</v>
      </c>
      <c r="O429" s="360" t="s"/>
      <c r="P429" s="361" t="s"/>
      <c r="Q429" s="360" t="s"/>
      <c r="R429" s="361" t="s"/>
      <c r="S429" s="360" t="s"/>
      <c r="T429" s="361" t="s"/>
      <c r="U429" s="170" t="s"/>
      <c r="V429" s="170" t="s"/>
      <c r="W429" s="170" t="s"/>
      <c r="X429" s="170" t="s"/>
      <c r="Y429" s="170" t="s"/>
      <c r="Z429" s="170" t="s"/>
    </row>
    <row r="430" spans="1:26">
      <c r="A430" s="170" t="s"/>
      <c r="B430" s="414" t="s"/>
      <c r="C430" s="360" t="s"/>
      <c r="D430" s="360" t="s"/>
      <c r="E430" s="360" t="s"/>
      <c r="F430" s="417" t="s">
        <v>424</v>
      </c>
      <c r="G430" s="407" t="s">
        <v>25</v>
      </c>
      <c r="H430" s="408" t="s">
        <v>47</v>
      </c>
      <c r="I430" s="255" t="s">
        <v>27</v>
      </c>
      <c r="J430" s="418">
        <v>4500</v>
      </c>
      <c r="K430" s="410">
        <v>1</v>
      </c>
      <c r="L430" s="418">
        <v>4500</v>
      </c>
      <c r="M430" s="411">
        <v>0.55</v>
      </c>
      <c r="N430" s="419">
        <v>2475</v>
      </c>
      <c r="O430" s="360" t="s"/>
      <c r="P430" s="361" t="s"/>
      <c r="Q430" s="360" t="s"/>
      <c r="R430" s="361" t="s"/>
      <c r="S430" s="360" t="s"/>
      <c r="T430" s="361" t="s"/>
      <c r="U430" s="170" t="s"/>
      <c r="V430" s="170" t="s"/>
      <c r="W430" s="170" t="s"/>
      <c r="X430" s="170" t="s"/>
      <c r="Y430" s="170" t="s"/>
      <c r="Z430" s="170" t="s"/>
    </row>
    <row r="431" spans="1:26">
      <c r="A431" s="170" t="s"/>
      <c r="B431" s="414" t="s"/>
      <c r="C431" s="360" t="s"/>
      <c r="D431" s="360" t="s"/>
      <c r="E431" s="360" t="s"/>
      <c r="F431" s="417" t="s">
        <v>443</v>
      </c>
      <c r="G431" s="407" t="s">
        <v>25</v>
      </c>
      <c r="H431" s="408" t="s">
        <v>47</v>
      </c>
      <c r="I431" s="255" t="s">
        <v>27</v>
      </c>
      <c r="J431" s="418">
        <v>4500</v>
      </c>
      <c r="K431" s="410">
        <v>1</v>
      </c>
      <c r="L431" s="418">
        <v>4500</v>
      </c>
      <c r="M431" s="411">
        <v>0.55</v>
      </c>
      <c r="N431" s="419">
        <v>2475</v>
      </c>
      <c r="O431" s="360" t="s"/>
      <c r="P431" s="361" t="s"/>
      <c r="Q431" s="360" t="s"/>
      <c r="R431" s="361" t="s"/>
      <c r="S431" s="360" t="s"/>
      <c r="T431" s="361" t="s"/>
      <c r="U431" s="170" t="s"/>
      <c r="V431" s="170" t="s"/>
      <c r="W431" s="170" t="s"/>
      <c r="X431" s="170" t="s"/>
      <c r="Y431" s="170" t="s"/>
      <c r="Z431" s="170" t="s"/>
    </row>
    <row r="432" spans="1:26">
      <c r="A432" s="170" t="s"/>
      <c r="B432" s="414" t="s"/>
      <c r="C432" s="360" t="s"/>
      <c r="D432" s="360" t="s"/>
      <c r="E432" s="360" t="s"/>
      <c r="F432" s="417" t="s">
        <v>444</v>
      </c>
      <c r="G432" s="407" t="s">
        <v>25</v>
      </c>
      <c r="H432" s="408" t="s">
        <v>47</v>
      </c>
      <c r="I432" s="255" t="s">
        <v>27</v>
      </c>
      <c r="J432" s="418">
        <v>2000</v>
      </c>
      <c r="K432" s="410">
        <v>1</v>
      </c>
      <c r="L432" s="418">
        <v>2000</v>
      </c>
      <c r="M432" s="411">
        <v>0.55</v>
      </c>
      <c r="N432" s="419">
        <v>1100</v>
      </c>
      <c r="O432" s="360" t="s"/>
      <c r="P432" s="361" t="s"/>
      <c r="Q432" s="360" t="s"/>
      <c r="R432" s="361" t="s"/>
      <c r="S432" s="360" t="s"/>
      <c r="T432" s="361" t="s"/>
      <c r="U432" s="170" t="s"/>
      <c r="V432" s="170" t="s"/>
      <c r="W432" s="170" t="s"/>
      <c r="X432" s="170" t="s"/>
      <c r="Y432" s="170" t="s"/>
      <c r="Z432" s="170" t="s"/>
    </row>
    <row r="433" spans="1:26">
      <c r="A433" s="170" t="s"/>
      <c r="B433" s="414" t="s"/>
      <c r="C433" s="360" t="s"/>
      <c r="D433" s="360" t="s"/>
      <c r="E433" s="360" t="s"/>
      <c r="F433" s="417" t="s">
        <v>448</v>
      </c>
      <c r="G433" s="407" t="s">
        <v>25</v>
      </c>
      <c r="H433" s="408" t="s">
        <v>47</v>
      </c>
      <c r="I433" s="255" t="s">
        <v>27</v>
      </c>
      <c r="J433" s="418">
        <v>13500</v>
      </c>
      <c r="K433" s="410">
        <v>1</v>
      </c>
      <c r="L433" s="418">
        <v>13500</v>
      </c>
      <c r="M433" s="411">
        <v>0.55</v>
      </c>
      <c r="N433" s="419">
        <v>7425</v>
      </c>
      <c r="O433" s="360" t="s"/>
      <c r="P433" s="361" t="s"/>
      <c r="Q433" s="360" t="s"/>
      <c r="R433" s="361" t="s"/>
      <c r="S433" s="360" t="s"/>
      <c r="T433" s="361" t="s"/>
      <c r="U433" s="170" t="s"/>
      <c r="V433" s="170" t="s"/>
      <c r="W433" s="170" t="s"/>
      <c r="X433" s="170" t="s"/>
      <c r="Y433" s="170" t="s"/>
      <c r="Z433" s="170" t="s"/>
    </row>
    <row r="434" spans="1:26">
      <c r="A434" s="170" t="s"/>
      <c r="B434" s="414" t="s"/>
      <c r="C434" s="360" t="s"/>
      <c r="D434" s="360" t="s"/>
      <c r="E434" s="360" t="s"/>
      <c r="F434" s="417" t="s">
        <v>449</v>
      </c>
      <c r="G434" s="407" t="s">
        <v>25</v>
      </c>
      <c r="H434" s="408" t="s">
        <v>47</v>
      </c>
      <c r="I434" s="255" t="s">
        <v>27</v>
      </c>
      <c r="J434" s="418">
        <v>13500</v>
      </c>
      <c r="K434" s="410">
        <v>1</v>
      </c>
      <c r="L434" s="418">
        <v>13500</v>
      </c>
      <c r="M434" s="411">
        <v>0.55</v>
      </c>
      <c r="N434" s="419">
        <v>7425</v>
      </c>
      <c r="O434" s="360" t="s"/>
      <c r="P434" s="361" t="s"/>
      <c r="Q434" s="360" t="s"/>
      <c r="R434" s="361" t="s"/>
      <c r="S434" s="360" t="s"/>
      <c r="T434" s="361" t="s"/>
      <c r="U434" s="170" t="s"/>
      <c r="V434" s="170" t="s"/>
      <c r="W434" s="170" t="s"/>
      <c r="X434" s="170" t="s"/>
      <c r="Y434" s="170" t="s"/>
      <c r="Z434" s="170" t="s"/>
    </row>
    <row r="435" spans="1:26">
      <c r="A435" s="170" t="s"/>
      <c r="B435" s="414" t="s"/>
      <c r="C435" s="360" t="s"/>
      <c r="D435" s="360" t="s"/>
      <c r="E435" s="360" t="s"/>
      <c r="F435" s="417" t="s">
        <v>425</v>
      </c>
      <c r="G435" s="407" t="s">
        <v>25</v>
      </c>
      <c r="H435" s="408" t="s">
        <v>47</v>
      </c>
      <c r="I435" s="255" t="s">
        <v>27</v>
      </c>
      <c r="J435" s="418">
        <v>13500</v>
      </c>
      <c r="K435" s="410">
        <v>1</v>
      </c>
      <c r="L435" s="418">
        <v>13500</v>
      </c>
      <c r="M435" s="411">
        <v>0.55</v>
      </c>
      <c r="N435" s="419">
        <v>7425</v>
      </c>
      <c r="O435" s="360" t="s"/>
      <c r="P435" s="361" t="s"/>
      <c r="Q435" s="360" t="s"/>
      <c r="R435" s="361" t="s"/>
      <c r="S435" s="360" t="s"/>
      <c r="T435" s="361" t="s"/>
      <c r="U435" s="170" t="s"/>
      <c r="V435" s="170" t="s"/>
      <c r="W435" s="170" t="s"/>
      <c r="X435" s="170" t="s"/>
      <c r="Y435" s="170" t="s"/>
      <c r="Z435" s="170" t="s"/>
    </row>
    <row r="436" spans="1:26">
      <c r="A436" s="170" t="s"/>
      <c r="B436" s="414" t="s"/>
      <c r="C436" s="360" t="s"/>
      <c r="D436" s="360" t="s"/>
      <c r="E436" s="360" t="s"/>
      <c r="F436" s="417" t="s">
        <v>429</v>
      </c>
      <c r="G436" s="407" t="s">
        <v>25</v>
      </c>
      <c r="H436" s="408" t="s">
        <v>47</v>
      </c>
      <c r="I436" s="255" t="s">
        <v>27</v>
      </c>
      <c r="J436" s="418">
        <v>9500</v>
      </c>
      <c r="K436" s="410">
        <v>1</v>
      </c>
      <c r="L436" s="418">
        <v>9500</v>
      </c>
      <c r="M436" s="411">
        <v>0.55</v>
      </c>
      <c r="N436" s="419">
        <v>5225</v>
      </c>
      <c r="O436" s="360" t="s"/>
      <c r="P436" s="361" t="s"/>
      <c r="Q436" s="360" t="s"/>
      <c r="R436" s="361" t="s"/>
      <c r="S436" s="360" t="s"/>
      <c r="T436" s="361" t="s"/>
      <c r="U436" s="170" t="s"/>
      <c r="V436" s="170" t="s"/>
      <c r="W436" s="170" t="s"/>
      <c r="X436" s="170" t="s"/>
      <c r="Y436" s="170" t="s"/>
      <c r="Z436" s="170" t="s"/>
    </row>
    <row r="437" spans="1:26">
      <c r="A437" s="170" t="s"/>
      <c r="B437" s="414" t="s"/>
      <c r="C437" s="360" t="s"/>
      <c r="D437" s="360" t="s"/>
      <c r="E437" s="360" t="s"/>
      <c r="F437" s="417" t="s">
        <v>451</v>
      </c>
      <c r="G437" s="407" t="s">
        <v>25</v>
      </c>
      <c r="H437" s="408" t="s">
        <v>47</v>
      </c>
      <c r="I437" s="255" t="s">
        <v>27</v>
      </c>
      <c r="J437" s="418">
        <v>9500</v>
      </c>
      <c r="K437" s="410">
        <v>1</v>
      </c>
      <c r="L437" s="418">
        <v>9500</v>
      </c>
      <c r="M437" s="411">
        <v>0.55</v>
      </c>
      <c r="N437" s="419">
        <v>5225</v>
      </c>
      <c r="O437" s="360" t="s"/>
      <c r="P437" s="361" t="s"/>
      <c r="Q437" s="360" t="s"/>
      <c r="R437" s="361" t="s"/>
      <c r="S437" s="360" t="s"/>
      <c r="T437" s="361" t="s"/>
      <c r="U437" s="170" t="s"/>
      <c r="V437" s="170" t="s"/>
      <c r="W437" s="170" t="s"/>
      <c r="X437" s="170" t="s"/>
      <c r="Y437" s="170" t="s"/>
      <c r="Z437" s="170" t="s"/>
    </row>
    <row r="438" spans="1:26">
      <c r="A438" s="170" t="s"/>
      <c r="B438" s="414" t="s"/>
      <c r="C438" s="360" t="s"/>
      <c r="D438" s="360" t="s"/>
      <c r="E438" s="360" t="s"/>
      <c r="F438" s="417" t="s">
        <v>452</v>
      </c>
      <c r="G438" s="407" t="s">
        <v>25</v>
      </c>
      <c r="H438" s="408" t="s">
        <v>47</v>
      </c>
      <c r="I438" s="255" t="s">
        <v>27</v>
      </c>
      <c r="J438" s="418">
        <v>3500</v>
      </c>
      <c r="K438" s="410">
        <v>1</v>
      </c>
      <c r="L438" s="418">
        <v>3500</v>
      </c>
      <c r="M438" s="411">
        <v>0.55</v>
      </c>
      <c r="N438" s="419">
        <v>1925</v>
      </c>
      <c r="O438" s="360" t="s"/>
      <c r="P438" s="361" t="s"/>
      <c r="Q438" s="360" t="s"/>
      <c r="R438" s="361" t="s"/>
      <c r="S438" s="360" t="s"/>
      <c r="T438" s="361" t="s"/>
      <c r="U438" s="170" t="s"/>
      <c r="V438" s="170" t="s"/>
      <c r="W438" s="170" t="s"/>
      <c r="X438" s="170" t="s"/>
      <c r="Y438" s="170" t="s"/>
      <c r="Z438" s="170" t="s"/>
    </row>
    <row r="439" spans="1:26">
      <c r="A439" s="170" t="s"/>
      <c r="B439" s="414" t="s"/>
      <c r="C439" s="360" t="s"/>
      <c r="D439" s="360" t="s"/>
      <c r="E439" s="360" t="s"/>
      <c r="F439" s="417" t="s">
        <v>432</v>
      </c>
      <c r="G439" s="407" t="s">
        <v>25</v>
      </c>
      <c r="H439" s="408" t="s">
        <v>47</v>
      </c>
      <c r="I439" s="255" t="s">
        <v>27</v>
      </c>
      <c r="J439" s="418">
        <v>699</v>
      </c>
      <c r="K439" s="410">
        <v>1</v>
      </c>
      <c r="L439" s="418">
        <v>699</v>
      </c>
      <c r="M439" s="411">
        <v>0.55</v>
      </c>
      <c r="N439" s="419">
        <v>384.45</v>
      </c>
      <c r="O439" s="360" t="s"/>
      <c r="P439" s="361" t="s"/>
      <c r="Q439" s="360" t="s"/>
      <c r="R439" s="361" t="s"/>
      <c r="S439" s="360" t="s"/>
      <c r="T439" s="361" t="s"/>
      <c r="U439" s="170" t="s"/>
      <c r="V439" s="170" t="s"/>
      <c r="W439" s="170" t="s"/>
      <c r="X439" s="170" t="s"/>
      <c r="Y439" s="170" t="s"/>
      <c r="Z439" s="170" t="s"/>
    </row>
    <row r="440" spans="1:26">
      <c r="A440" s="170" t="s"/>
      <c r="B440" s="414" t="s"/>
      <c r="C440" s="360" t="s"/>
      <c r="D440" s="360" t="s"/>
      <c r="E440" s="360" t="s"/>
      <c r="F440" s="417" t="s">
        <v>473</v>
      </c>
      <c r="G440" s="407" t="s">
        <v>25</v>
      </c>
      <c r="H440" s="408" t="s">
        <v>47</v>
      </c>
      <c r="I440" s="255" t="s">
        <v>27</v>
      </c>
      <c r="J440" s="418">
        <v>4900</v>
      </c>
      <c r="K440" s="410">
        <v>1</v>
      </c>
      <c r="L440" s="418">
        <v>4900</v>
      </c>
      <c r="M440" s="411">
        <v>0.55</v>
      </c>
      <c r="N440" s="419">
        <v>2695</v>
      </c>
      <c r="O440" s="360" t="s"/>
      <c r="P440" s="361" t="s"/>
      <c r="Q440" s="360" t="s"/>
      <c r="R440" s="361" t="s"/>
      <c r="S440" s="360" t="s"/>
      <c r="T440" s="361" t="s"/>
      <c r="U440" s="170" t="s"/>
      <c r="V440" s="170" t="s"/>
      <c r="W440" s="170" t="s"/>
      <c r="X440" s="170" t="s"/>
      <c r="Y440" s="170" t="s"/>
      <c r="Z440" s="170" t="s"/>
    </row>
    <row r="441" spans="1:26">
      <c r="A441" s="170" t="s"/>
      <c r="B441" s="414" t="s"/>
      <c r="C441" s="360" t="s"/>
      <c r="D441" s="360" t="s"/>
      <c r="E441" s="360" t="s"/>
      <c r="F441" s="417" t="s">
        <v>474</v>
      </c>
      <c r="G441" s="407" t="s">
        <v>25</v>
      </c>
      <c r="H441" s="408" t="s">
        <v>47</v>
      </c>
      <c r="I441" s="255" t="s">
        <v>27</v>
      </c>
      <c r="J441" s="418">
        <v>950</v>
      </c>
      <c r="K441" s="410">
        <v>1</v>
      </c>
      <c r="L441" s="418">
        <v>950</v>
      </c>
      <c r="M441" s="411">
        <v>0.55</v>
      </c>
      <c r="N441" s="419">
        <v>522.5</v>
      </c>
      <c r="O441" s="360" t="s"/>
      <c r="P441" s="361" t="s"/>
      <c r="Q441" s="360" t="s"/>
      <c r="R441" s="361" t="s"/>
      <c r="S441" s="360" t="s"/>
      <c r="T441" s="361" t="s"/>
      <c r="U441" s="170" t="s"/>
      <c r="V441" s="170" t="s"/>
      <c r="W441" s="170" t="s"/>
      <c r="X441" s="170" t="s"/>
      <c r="Y441" s="170" t="s"/>
      <c r="Z441" s="170" t="s"/>
    </row>
    <row r="442" spans="1:26">
      <c r="A442" s="170" t="s"/>
      <c r="B442" s="414" t="s"/>
      <c r="C442" s="360" t="s"/>
      <c r="D442" s="360" t="s"/>
      <c r="E442" s="360" t="s"/>
      <c r="F442" s="417" t="s">
        <v>475</v>
      </c>
      <c r="G442" s="407" t="s">
        <v>25</v>
      </c>
      <c r="H442" s="408" t="s">
        <v>47</v>
      </c>
      <c r="I442" s="255" t="s">
        <v>27</v>
      </c>
      <c r="J442" s="418">
        <v>4900</v>
      </c>
      <c r="K442" s="410">
        <v>1</v>
      </c>
      <c r="L442" s="418">
        <v>4900</v>
      </c>
      <c r="M442" s="411">
        <v>0.55</v>
      </c>
      <c r="N442" s="419">
        <v>2695</v>
      </c>
      <c r="O442" s="360" t="s"/>
      <c r="P442" s="361" t="s"/>
      <c r="Q442" s="360" t="s"/>
      <c r="R442" s="361" t="s"/>
      <c r="S442" s="360" t="s"/>
      <c r="T442" s="361" t="s"/>
      <c r="U442" s="170" t="s"/>
      <c r="V442" s="170" t="s"/>
      <c r="W442" s="170" t="s"/>
      <c r="X442" s="170" t="s"/>
      <c r="Y442" s="170" t="s"/>
      <c r="Z442" s="170" t="s"/>
    </row>
    <row r="443" spans="1:26">
      <c r="A443" s="170" t="s"/>
      <c r="B443" s="414" t="s"/>
      <c r="C443" s="360" t="s"/>
      <c r="D443" s="360" t="s"/>
      <c r="E443" s="360" t="s"/>
      <c r="F443" s="417" t="s">
        <v>476</v>
      </c>
      <c r="G443" s="407" t="s">
        <v>25</v>
      </c>
      <c r="H443" s="408" t="s">
        <v>47</v>
      </c>
      <c r="I443" s="255" t="s">
        <v>27</v>
      </c>
      <c r="J443" s="418">
        <v>1999</v>
      </c>
      <c r="K443" s="410">
        <v>1</v>
      </c>
      <c r="L443" s="418">
        <v>1999</v>
      </c>
      <c r="M443" s="411">
        <v>0.55</v>
      </c>
      <c r="N443" s="419">
        <v>1099.45</v>
      </c>
      <c r="O443" s="360" t="s"/>
      <c r="P443" s="361" t="s"/>
      <c r="Q443" s="360" t="s"/>
      <c r="R443" s="361" t="s"/>
      <c r="S443" s="360" t="s"/>
      <c r="T443" s="361" t="s"/>
      <c r="U443" s="170" t="s"/>
      <c r="V443" s="170" t="s"/>
      <c r="W443" s="170" t="s"/>
      <c r="X443" s="170" t="s"/>
      <c r="Y443" s="170" t="s"/>
      <c r="Z443" s="170" t="s"/>
    </row>
    <row r="444" spans="1:26">
      <c r="A444" s="170" t="s"/>
      <c r="B444" s="414" t="s"/>
      <c r="C444" s="360" t="s"/>
      <c r="D444" s="360" t="s"/>
      <c r="E444" s="360" t="s"/>
      <c r="F444" s="417" t="s">
        <v>433</v>
      </c>
      <c r="G444" s="407" t="s">
        <v>25</v>
      </c>
      <c r="H444" s="408" t="s">
        <v>47</v>
      </c>
      <c r="I444" s="255" t="s">
        <v>27</v>
      </c>
      <c r="J444" s="418">
        <v>4900</v>
      </c>
      <c r="K444" s="410">
        <v>1</v>
      </c>
      <c r="L444" s="418">
        <v>4900</v>
      </c>
      <c r="M444" s="411">
        <v>0.55</v>
      </c>
      <c r="N444" s="419">
        <v>2695</v>
      </c>
      <c r="O444" s="360" t="s"/>
      <c r="P444" s="361" t="s"/>
      <c r="Q444" s="360" t="s"/>
      <c r="R444" s="361" t="s"/>
      <c r="S444" s="360" t="s"/>
      <c r="T444" s="361" t="s"/>
      <c r="U444" s="170" t="s"/>
      <c r="V444" s="170" t="s"/>
      <c r="W444" s="170" t="s"/>
      <c r="X444" s="170" t="s"/>
      <c r="Y444" s="170" t="s"/>
      <c r="Z444" s="170" t="s"/>
    </row>
    <row r="445" spans="1:26">
      <c r="A445" s="170" t="s"/>
      <c r="B445" s="414" t="s"/>
      <c r="C445" s="360" t="s"/>
      <c r="D445" s="360" t="s"/>
      <c r="E445" s="360" t="s"/>
      <c r="F445" s="417" t="s">
        <v>437</v>
      </c>
      <c r="G445" s="407" t="s">
        <v>25</v>
      </c>
      <c r="H445" s="408" t="s">
        <v>47</v>
      </c>
      <c r="I445" s="255" t="s">
        <v>27</v>
      </c>
      <c r="J445" s="418">
        <v>4500</v>
      </c>
      <c r="K445" s="410">
        <v>1</v>
      </c>
      <c r="L445" s="418">
        <v>4500</v>
      </c>
      <c r="M445" s="411">
        <v>0.55</v>
      </c>
      <c r="N445" s="419">
        <v>2475</v>
      </c>
      <c r="O445" s="360" t="s"/>
      <c r="P445" s="361" t="s"/>
      <c r="Q445" s="360" t="s"/>
      <c r="R445" s="361" t="s"/>
      <c r="S445" s="360" t="s"/>
      <c r="T445" s="361" t="s"/>
      <c r="U445" s="170" t="s"/>
      <c r="V445" s="170" t="s"/>
      <c r="W445" s="170" t="s"/>
      <c r="X445" s="170" t="s"/>
      <c r="Y445" s="170" t="s"/>
      <c r="Z445" s="170" t="s"/>
    </row>
    <row r="446" spans="1:26">
      <c r="A446" s="170" t="s"/>
      <c r="B446" s="414" t="s"/>
      <c r="C446" s="360" t="s"/>
      <c r="D446" s="360" t="s"/>
      <c r="E446" s="360" t="s"/>
      <c r="F446" s="417" t="s">
        <v>464</v>
      </c>
      <c r="G446" s="407" t="s">
        <v>25</v>
      </c>
      <c r="H446" s="408" t="s">
        <v>47</v>
      </c>
      <c r="I446" s="255" t="s">
        <v>27</v>
      </c>
      <c r="J446" s="418">
        <v>4500</v>
      </c>
      <c r="K446" s="410">
        <v>1</v>
      </c>
      <c r="L446" s="418">
        <v>4500</v>
      </c>
      <c r="M446" s="411">
        <v>0.55</v>
      </c>
      <c r="N446" s="419">
        <v>2475</v>
      </c>
      <c r="O446" s="360" t="s"/>
      <c r="P446" s="361" t="s"/>
      <c r="Q446" s="360" t="s"/>
      <c r="R446" s="361" t="s"/>
      <c r="S446" s="360" t="s"/>
      <c r="T446" s="361" t="s"/>
      <c r="U446" s="170" t="s"/>
      <c r="V446" s="170" t="s"/>
      <c r="W446" s="170" t="s"/>
      <c r="X446" s="170" t="s"/>
      <c r="Y446" s="170" t="s"/>
      <c r="Z446" s="170" t="s"/>
    </row>
    <row r="447" spans="1:26">
      <c r="A447" s="170" t="s"/>
      <c r="B447" s="414" t="s"/>
      <c r="C447" s="360" t="s"/>
      <c r="D447" s="360" t="s"/>
      <c r="E447" s="360" t="s"/>
      <c r="F447" s="417" t="s">
        <v>465</v>
      </c>
      <c r="G447" s="407" t="s">
        <v>25</v>
      </c>
      <c r="H447" s="408" t="s">
        <v>47</v>
      </c>
      <c r="I447" s="255" t="s">
        <v>27</v>
      </c>
      <c r="J447" s="418">
        <v>2000</v>
      </c>
      <c r="K447" s="410">
        <v>1</v>
      </c>
      <c r="L447" s="418">
        <v>2000</v>
      </c>
      <c r="M447" s="411">
        <v>0.55</v>
      </c>
      <c r="N447" s="419">
        <v>1100</v>
      </c>
      <c r="O447" s="360" t="s"/>
      <c r="P447" s="361" t="s"/>
      <c r="Q447" s="360" t="s"/>
      <c r="R447" s="361" t="s"/>
      <c r="S447" s="360" t="s"/>
      <c r="T447" s="361" t="s"/>
      <c r="U447" s="170" t="s"/>
      <c r="V447" s="170" t="s"/>
      <c r="W447" s="170" t="s"/>
      <c r="X447" s="170" t="s"/>
      <c r="Y447" s="170" t="s"/>
      <c r="Z447" s="170" t="s"/>
    </row>
    <row r="448" spans="1:26">
      <c r="A448" s="170" t="s"/>
      <c r="B448" s="414" t="s"/>
      <c r="C448" s="360" t="s"/>
      <c r="D448" s="360" t="s"/>
      <c r="E448" s="360" t="s"/>
      <c r="F448" s="417" t="s">
        <v>466</v>
      </c>
      <c r="G448" s="407" t="s">
        <v>25</v>
      </c>
      <c r="H448" s="408" t="s">
        <v>47</v>
      </c>
      <c r="I448" s="255" t="s">
        <v>27</v>
      </c>
      <c r="J448" s="418">
        <v>13500</v>
      </c>
      <c r="K448" s="410">
        <v>1</v>
      </c>
      <c r="L448" s="418">
        <v>13500</v>
      </c>
      <c r="M448" s="411">
        <v>0.55</v>
      </c>
      <c r="N448" s="419">
        <v>7425</v>
      </c>
      <c r="O448" s="360" t="s"/>
      <c r="P448" s="361" t="s"/>
      <c r="Q448" s="360" t="s"/>
      <c r="R448" s="361" t="s"/>
      <c r="S448" s="360" t="s"/>
      <c r="T448" s="361" t="s"/>
      <c r="U448" s="170" t="s"/>
      <c r="V448" s="170" t="s"/>
      <c r="W448" s="170" t="s"/>
      <c r="X448" s="170" t="s"/>
      <c r="Y448" s="170" t="s"/>
      <c r="Z448" s="170" t="s"/>
    </row>
    <row r="449" spans="1:26">
      <c r="A449" s="170" t="s"/>
      <c r="B449" s="414" t="s"/>
      <c r="C449" s="360" t="s"/>
      <c r="D449" s="360" t="s"/>
      <c r="E449" s="360" t="s"/>
      <c r="F449" s="417" t="s">
        <v>467</v>
      </c>
      <c r="G449" s="407" t="s">
        <v>25</v>
      </c>
      <c r="H449" s="408" t="s">
        <v>47</v>
      </c>
      <c r="I449" s="255" t="s">
        <v>27</v>
      </c>
      <c r="J449" s="418">
        <v>13500</v>
      </c>
      <c r="K449" s="410">
        <v>1</v>
      </c>
      <c r="L449" s="418">
        <v>13500</v>
      </c>
      <c r="M449" s="411">
        <v>0.55</v>
      </c>
      <c r="N449" s="419">
        <v>7425</v>
      </c>
      <c r="O449" s="360" t="s"/>
      <c r="P449" s="361" t="s"/>
      <c r="Q449" s="360" t="s"/>
      <c r="R449" s="361" t="s"/>
      <c r="S449" s="360" t="s"/>
      <c r="T449" s="361" t="s"/>
      <c r="U449" s="170" t="s"/>
      <c r="V449" s="170" t="s"/>
      <c r="W449" s="170" t="s"/>
      <c r="X449" s="170" t="s"/>
      <c r="Y449" s="170" t="s"/>
      <c r="Z449" s="170" t="s"/>
    </row>
    <row r="450" spans="1:26">
      <c r="A450" s="204" t="s"/>
      <c r="B450" s="747" t="s"/>
      <c r="C450" s="367" t="s"/>
      <c r="D450" s="367" t="s"/>
      <c r="E450" s="367" t="s"/>
      <c r="F450" s="748" t="s">
        <v>438</v>
      </c>
      <c r="G450" s="749" t="s">
        <v>25</v>
      </c>
      <c r="H450" s="750" t="s">
        <v>47</v>
      </c>
      <c r="I450" s="751" t="s">
        <v>27</v>
      </c>
      <c r="J450" s="752">
        <v>13500</v>
      </c>
      <c r="K450" s="753">
        <v>1</v>
      </c>
      <c r="L450" s="752">
        <v>13500</v>
      </c>
      <c r="M450" s="754">
        <v>0.55</v>
      </c>
      <c r="N450" s="755">
        <v>7425</v>
      </c>
      <c r="O450" s="360" t="s"/>
      <c r="P450" s="361" t="s"/>
      <c r="Q450" s="360" t="s"/>
      <c r="R450" s="361" t="s"/>
      <c r="S450" s="360" t="s"/>
      <c r="T450" s="361" t="s"/>
      <c r="U450" s="170" t="s"/>
      <c r="V450" s="170" t="s"/>
      <c r="W450" s="170" t="s"/>
      <c r="X450" s="170" t="s"/>
      <c r="Y450" s="170" t="s"/>
      <c r="Z450" s="170" t="s"/>
    </row>
    <row r="451" spans="1:26">
      <c r="A451" s="741">
        <v>17</v>
      </c>
      <c r="B451" s="742" t="s">
        <v>871</v>
      </c>
      <c r="C451" s="898" t="s">
        <v>952</v>
      </c>
      <c r="D451" s="743" t="s">
        <v>71</v>
      </c>
      <c r="E451" s="423" t="s">
        <v>230</v>
      </c>
      <c r="F451" s="896" t="s">
        <v>478</v>
      </c>
      <c r="G451" s="729" t="s">
        <v>46</v>
      </c>
      <c r="H451" s="729" t="s">
        <v>47</v>
      </c>
      <c r="I451" s="733" t="s">
        <v>27</v>
      </c>
      <c r="J451" s="735">
        <v>91100</v>
      </c>
      <c r="K451" s="761">
        <v>1</v>
      </c>
      <c r="L451" s="418">
        <f>=J451*K451</f>
        <v>91100</v>
      </c>
      <c r="M451" s="411">
        <f>=55%*85%</f>
        <v>0.4675</v>
      </c>
      <c r="N451" s="419">
        <f>=J451*M451</f>
        <v>42589.25</v>
      </c>
      <c r="O451" s="413" t="s"/>
      <c r="P451" s="413" t="s"/>
      <c r="Q451" s="413" t="s"/>
      <c r="R451" s="413" t="s"/>
      <c r="S451" s="413" t="s"/>
      <c r="T451" s="413" t="s"/>
      <c r="U451" s="170" t="s"/>
      <c r="V451" s="170" t="s"/>
      <c r="W451" s="170" t="s"/>
      <c r="X451" s="170" t="s"/>
      <c r="Y451" s="170" t="s"/>
      <c r="Z451" s="170" t="s"/>
    </row>
    <row r="452" spans="1:26" ht="15" customHeight="1">
      <c r="A452" s="170" t="s"/>
      <c r="B452" s="170" t="s"/>
      <c r="C452" s="170" t="s"/>
      <c r="D452" s="170" t="s"/>
      <c r="E452" s="423" t="s">
        <v>44</v>
      </c>
      <c r="F452" s="896" t="s">
        <v>478</v>
      </c>
      <c r="G452" s="729" t="s">
        <v>46</v>
      </c>
      <c r="H452" s="729" t="s">
        <v>47</v>
      </c>
      <c r="I452" s="733" t="s">
        <v>27</v>
      </c>
      <c r="J452" s="735">
        <v>160100</v>
      </c>
      <c r="K452" s="761">
        <v>1</v>
      </c>
      <c r="L452" s="418">
        <f>=J452*K452</f>
        <v>160100</v>
      </c>
      <c r="M452" s="411">
        <f>=55%*85%</f>
        <v>0.4675</v>
      </c>
      <c r="N452" s="419">
        <f>=J452*M452</f>
        <v>74846.75</v>
      </c>
      <c r="O452" s="776" t="s"/>
      <c r="P452" s="776" t="s"/>
      <c r="Q452" s="776" t="s"/>
      <c r="R452" s="776" t="s"/>
      <c r="S452" s="776" t="s"/>
      <c r="T452" s="776" t="s"/>
      <c r="U452" s="777" t="s"/>
      <c r="V452" s="777" t="s"/>
      <c r="W452" s="777" t="s"/>
      <c r="X452" s="777" t="s"/>
      <c r="Y452" s="777" t="s"/>
      <c r="Z452" s="777" t="s"/>
    </row>
    <row r="453" spans="1:26" ht="15" customHeight="1">
      <c r="A453" s="170" t="s"/>
      <c r="B453" s="170" t="s"/>
      <c r="C453" s="170" t="s"/>
      <c r="D453" s="170" t="s"/>
      <c r="E453" s="423" t="s">
        <v>74</v>
      </c>
      <c r="F453" s="896" t="s">
        <v>478</v>
      </c>
      <c r="G453" s="729" t="s">
        <v>46</v>
      </c>
      <c r="H453" s="729" t="s">
        <v>47</v>
      </c>
      <c r="I453" s="733" t="s">
        <v>27</v>
      </c>
      <c r="J453" s="735">
        <v>275100</v>
      </c>
      <c r="K453" s="761">
        <v>1</v>
      </c>
      <c r="L453" s="418">
        <f>=J453*K453</f>
        <v>275100</v>
      </c>
      <c r="M453" s="411">
        <f>=55%*85%</f>
        <v>0.4675</v>
      </c>
      <c r="N453" s="419">
        <f>=J453*M453</f>
        <v>128609.25</v>
      </c>
      <c r="O453" s="413" t="s"/>
      <c r="P453" s="413" t="s"/>
      <c r="Q453" s="413" t="s"/>
      <c r="R453" s="413" t="s"/>
      <c r="S453" s="413" t="s"/>
      <c r="T453" s="413" t="s"/>
      <c r="U453" s="170" t="s"/>
      <c r="V453" s="170" t="s"/>
      <c r="W453" s="170" t="s"/>
      <c r="X453" s="170" t="s"/>
      <c r="Y453" s="170" t="s"/>
      <c r="Z453" s="170" t="s"/>
    </row>
    <row r="454" spans="1:26" ht="15" customHeight="1">
      <c r="A454" s="170" t="s"/>
      <c r="B454" s="170" t="s"/>
      <c r="C454" s="170" t="s"/>
      <c r="D454" s="170" t="s"/>
      <c r="E454" s="423" t="s">
        <v>220</v>
      </c>
      <c r="F454" s="896" t="s">
        <v>479</v>
      </c>
      <c r="G454" s="729" t="s">
        <v>25</v>
      </c>
      <c r="H454" s="729" t="s">
        <v>166</v>
      </c>
      <c r="I454" s="733" t="s">
        <v>27</v>
      </c>
      <c r="J454" s="735">
        <v>300000</v>
      </c>
      <c r="K454" s="761">
        <v>1</v>
      </c>
      <c r="L454" s="418">
        <f>=J454*K454</f>
        <v>300000</v>
      </c>
      <c r="M454" s="411">
        <f>=55%*85%</f>
        <v>0.4675</v>
      </c>
      <c r="N454" s="419">
        <f>=J454*M454</f>
        <v>140250</v>
      </c>
      <c r="O454" s="413" t="s"/>
      <c r="P454" s="413" t="s"/>
      <c r="Q454" s="413" t="s"/>
      <c r="R454" s="413" t="s"/>
      <c r="S454" s="413" t="s"/>
      <c r="T454" s="413" t="s"/>
      <c r="U454" s="170" t="s"/>
      <c r="V454" s="170" t="s"/>
      <c r="W454" s="170" t="s"/>
      <c r="X454" s="170" t="s"/>
      <c r="Y454" s="170" t="s"/>
      <c r="Z454" s="170" t="s"/>
    </row>
    <row r="455" spans="1:26" ht="15" customHeight="1">
      <c r="A455" s="170" t="s"/>
      <c r="B455" s="170" t="s"/>
      <c r="C455" s="170" t="s"/>
      <c r="D455" s="170" t="s"/>
      <c r="E455" s="423" t="s">
        <v>220</v>
      </c>
      <c r="F455" s="896" t="s">
        <v>480</v>
      </c>
      <c r="G455" s="729" t="s">
        <v>25</v>
      </c>
      <c r="H455" s="729" t="s">
        <v>166</v>
      </c>
      <c r="I455" s="733" t="s">
        <v>27</v>
      </c>
      <c r="J455" s="735">
        <v>130000</v>
      </c>
      <c r="K455" s="761">
        <v>1</v>
      </c>
      <c r="L455" s="418">
        <f>=J455*K455</f>
        <v>130000</v>
      </c>
      <c r="M455" s="411">
        <f>=55%*85%</f>
        <v>0.4675</v>
      </c>
      <c r="N455" s="419">
        <f>=J455*M455</f>
        <v>60775</v>
      </c>
      <c r="O455" s="413" t="s"/>
      <c r="P455" s="413" t="s"/>
      <c r="Q455" s="413" t="s"/>
      <c r="R455" s="413" t="s"/>
      <c r="S455" s="413" t="s"/>
      <c r="T455" s="413" t="s"/>
      <c r="U455" s="170" t="s"/>
      <c r="V455" s="170" t="s"/>
      <c r="W455" s="170" t="s"/>
      <c r="X455" s="170" t="s"/>
      <c r="Y455" s="170" t="s"/>
      <c r="Z455" s="170" t="s"/>
    </row>
    <row r="456" spans="1:26" ht="15" customHeight="1">
      <c r="A456" s="170" t="s"/>
      <c r="B456" s="170" t="s"/>
      <c r="C456" s="170" t="s"/>
      <c r="D456" s="170" t="s"/>
      <c r="E456" s="423" t="s">
        <v>220</v>
      </c>
      <c r="F456" s="896" t="s">
        <v>481</v>
      </c>
      <c r="G456" s="729" t="s">
        <v>25</v>
      </c>
      <c r="H456" s="729" t="s">
        <v>166</v>
      </c>
      <c r="I456" s="733" t="s">
        <v>27</v>
      </c>
      <c r="J456" s="735">
        <v>156000</v>
      </c>
      <c r="K456" s="761">
        <v>1</v>
      </c>
      <c r="L456" s="418">
        <f>=J456*K456</f>
        <v>156000</v>
      </c>
      <c r="M456" s="411">
        <f>=55%*85%</f>
        <v>0.4675</v>
      </c>
      <c r="N456" s="419">
        <f>=J456*M456</f>
        <v>72930</v>
      </c>
      <c r="O456" s="413" t="s"/>
      <c r="P456" s="413" t="s"/>
      <c r="Q456" s="413" t="s"/>
      <c r="R456" s="413" t="s"/>
      <c r="S456" s="413" t="s"/>
      <c r="T456" s="413" t="s"/>
      <c r="U456" s="170" t="s"/>
      <c r="V456" s="170" t="s"/>
      <c r="W456" s="170" t="s"/>
      <c r="X456" s="170" t="s"/>
      <c r="Y456" s="170" t="s"/>
      <c r="Z456" s="170" t="s"/>
    </row>
    <row r="457" spans="1:26" ht="15" customHeight="1">
      <c r="A457" s="170" t="s"/>
      <c r="B457" s="170" t="s"/>
      <c r="C457" s="170" t="s"/>
      <c r="D457" s="170" t="s"/>
      <c r="E457" s="423" t="s">
        <v>220</v>
      </c>
      <c r="F457" s="896" t="s">
        <v>386</v>
      </c>
      <c r="G457" s="729" t="s">
        <v>25</v>
      </c>
      <c r="H457" s="729" t="s">
        <v>213</v>
      </c>
      <c r="I457" s="733" t="s">
        <v>27</v>
      </c>
      <c r="J457" s="735">
        <v>78000</v>
      </c>
      <c r="K457" s="761">
        <v>1</v>
      </c>
      <c r="L457" s="418">
        <f>=J457*K457</f>
        <v>78000</v>
      </c>
      <c r="M457" s="411">
        <f>=55%*85%</f>
        <v>0.4675</v>
      </c>
      <c r="N457" s="419">
        <f>=J457*M457</f>
        <v>36465</v>
      </c>
      <c r="O457" s="413" t="s"/>
      <c r="P457" s="413" t="s"/>
      <c r="Q457" s="413" t="s"/>
      <c r="R457" s="413" t="s"/>
      <c r="S457" s="413" t="s"/>
      <c r="T457" s="413" t="s"/>
      <c r="U457" s="170" t="s"/>
      <c r="V457" s="170" t="s"/>
      <c r="W457" s="170" t="s"/>
      <c r="X457" s="170" t="s"/>
      <c r="Y457" s="170" t="s"/>
      <c r="Z457" s="170" t="s"/>
    </row>
    <row r="458" spans="1:26" ht="15" customHeight="1">
      <c r="A458" s="170" t="s"/>
      <c r="B458" s="170" t="s"/>
      <c r="C458" s="170" t="s"/>
      <c r="D458" s="170" t="s"/>
      <c r="E458" s="423" t="s">
        <v>220</v>
      </c>
      <c r="F458" s="896" t="s">
        <v>388</v>
      </c>
      <c r="G458" s="729" t="s">
        <v>868</v>
      </c>
      <c r="H458" s="729" t="s">
        <v>213</v>
      </c>
      <c r="I458" s="733" t="s">
        <v>27</v>
      </c>
      <c r="J458" s="735">
        <v>100</v>
      </c>
      <c r="K458" s="761">
        <v>1</v>
      </c>
      <c r="L458" s="418">
        <f>=J458*K458</f>
        <v>100</v>
      </c>
      <c r="M458" s="411">
        <f>=55%*85%</f>
        <v>0.4675</v>
      </c>
      <c r="N458" s="419">
        <f>=J458*M458</f>
        <v>46.75</v>
      </c>
      <c r="O458" s="413" t="s"/>
      <c r="P458" s="413" t="s"/>
      <c r="Q458" s="413" t="s"/>
      <c r="R458" s="413" t="s"/>
      <c r="S458" s="413" t="s"/>
      <c r="T458" s="413" t="s"/>
      <c r="U458" s="170" t="s"/>
      <c r="V458" s="170" t="s"/>
      <c r="W458" s="170" t="s"/>
      <c r="X458" s="170" t="s"/>
      <c r="Y458" s="170" t="s"/>
      <c r="Z458" s="170" t="s"/>
    </row>
    <row r="459" spans="1:26" ht="15" customHeight="1">
      <c r="A459" s="170" t="s"/>
      <c r="B459" s="170" t="s"/>
      <c r="C459" s="170" t="s"/>
      <c r="D459" s="170" t="s"/>
      <c r="E459" s="423" t="s">
        <v>220</v>
      </c>
      <c r="F459" s="896" t="s">
        <v>390</v>
      </c>
      <c r="G459" s="729" t="s">
        <v>868</v>
      </c>
      <c r="H459" s="729" t="s">
        <v>213</v>
      </c>
      <c r="I459" s="733" t="s">
        <v>27</v>
      </c>
      <c r="J459" s="735">
        <v>280</v>
      </c>
      <c r="K459" s="761">
        <v>1</v>
      </c>
      <c r="L459" s="418">
        <f>=J459*K459</f>
        <v>280</v>
      </c>
      <c r="M459" s="411">
        <f>=55%*85%</f>
        <v>0.4675</v>
      </c>
      <c r="N459" s="419">
        <f>=J459*M459</f>
        <v>130.9</v>
      </c>
      <c r="O459" s="413" t="s"/>
      <c r="P459" s="413" t="s"/>
      <c r="Q459" s="413" t="s"/>
      <c r="R459" s="413" t="s"/>
      <c r="S459" s="413" t="s"/>
      <c r="T459" s="413" t="s"/>
      <c r="U459" s="170" t="s"/>
      <c r="V459" s="170" t="s"/>
      <c r="W459" s="170" t="s"/>
      <c r="X459" s="170" t="s"/>
      <c r="Y459" s="170" t="s"/>
      <c r="Z459" s="170" t="s"/>
    </row>
    <row r="460" spans="1:26" ht="15" customHeight="1">
      <c r="A460" s="170" t="s"/>
      <c r="B460" s="170" t="s"/>
      <c r="C460" s="170" t="s"/>
      <c r="D460" s="170" t="s"/>
      <c r="E460" s="423" t="s">
        <v>220</v>
      </c>
      <c r="F460" s="896" t="s">
        <v>482</v>
      </c>
      <c r="G460" s="729" t="s">
        <v>868</v>
      </c>
      <c r="H460" s="729" t="s">
        <v>166</v>
      </c>
      <c r="I460" s="733" t="s">
        <v>27</v>
      </c>
      <c r="J460" s="735">
        <v>150</v>
      </c>
      <c r="K460" s="761">
        <v>1</v>
      </c>
      <c r="L460" s="418">
        <f>=J460*K460</f>
        <v>150</v>
      </c>
      <c r="M460" s="411">
        <f>=55%*85%</f>
        <v>0.4675</v>
      </c>
      <c r="N460" s="419">
        <f>=J460*M460</f>
        <v>70.125</v>
      </c>
      <c r="O460" s="413" t="s"/>
      <c r="P460" s="413" t="s"/>
      <c r="Q460" s="413" t="s"/>
      <c r="R460" s="413" t="s"/>
      <c r="S460" s="413" t="s"/>
      <c r="T460" s="413" t="s"/>
      <c r="U460" s="170" t="s"/>
      <c r="V460" s="170" t="s"/>
      <c r="W460" s="170" t="s"/>
      <c r="X460" s="170" t="s"/>
      <c r="Y460" s="170" t="s"/>
      <c r="Z460" s="170" t="s"/>
    </row>
    <row r="461" spans="1:26" ht="15" customHeight="1">
      <c r="A461" s="170" t="s"/>
      <c r="B461" s="170" t="s"/>
      <c r="C461" s="170" t="s"/>
      <c r="D461" s="170" t="s"/>
      <c r="E461" s="423" t="s">
        <v>220</v>
      </c>
      <c r="F461" s="896" t="s">
        <v>483</v>
      </c>
      <c r="G461" s="730" t="s">
        <v>25</v>
      </c>
      <c r="H461" s="730" t="s">
        <v>166</v>
      </c>
      <c r="I461" s="733" t="s">
        <v>27</v>
      </c>
      <c r="J461" s="736">
        <v>130000</v>
      </c>
      <c r="K461" s="762">
        <v>1</v>
      </c>
      <c r="L461" s="745">
        <f>=J461*K461</f>
        <v>130000</v>
      </c>
      <c r="M461" s="411">
        <f>=55%*85%</f>
        <v>0.4675</v>
      </c>
      <c r="N461" s="759">
        <f>=J461*M461</f>
        <v>60775</v>
      </c>
      <c r="O461" s="413" t="s"/>
      <c r="P461" s="413" t="s"/>
      <c r="Q461" s="413" t="s"/>
      <c r="R461" s="413" t="s"/>
      <c r="S461" s="413" t="s"/>
      <c r="T461" s="413" t="s"/>
      <c r="U461" s="170" t="s"/>
      <c r="V461" s="170" t="s"/>
      <c r="W461" s="170" t="s"/>
      <c r="X461" s="170" t="s"/>
      <c r="Y461" s="170" t="s"/>
      <c r="Z461" s="170" t="s"/>
    </row>
    <row r="462" spans="1:26" ht="15" customHeight="1">
      <c r="A462" s="170" t="s"/>
      <c r="B462" s="170" t="s"/>
      <c r="C462" s="170" t="s"/>
      <c r="D462" s="170" t="s"/>
      <c r="E462" s="423" t="s">
        <v>220</v>
      </c>
      <c r="F462" s="896" t="s">
        <v>484</v>
      </c>
      <c r="G462" s="730" t="s">
        <v>25</v>
      </c>
      <c r="H462" s="730" t="s">
        <v>166</v>
      </c>
      <c r="I462" s="733" t="s">
        <v>27</v>
      </c>
      <c r="J462" s="736">
        <v>130000</v>
      </c>
      <c r="K462" s="762">
        <v>1</v>
      </c>
      <c r="L462" s="745">
        <f>=J462*K462</f>
        <v>130000</v>
      </c>
      <c r="M462" s="411">
        <f>=55%*85%</f>
        <v>0.4675</v>
      </c>
      <c r="N462" s="759">
        <f>=J462*M462</f>
        <v>60775</v>
      </c>
      <c r="O462" s="413" t="s"/>
      <c r="P462" s="413" t="s"/>
      <c r="Q462" s="413" t="s"/>
      <c r="R462" s="413" t="s"/>
      <c r="S462" s="413" t="s"/>
      <c r="T462" s="413" t="s"/>
      <c r="U462" s="170" t="s"/>
      <c r="V462" s="170" t="s"/>
      <c r="W462" s="170" t="s"/>
      <c r="X462" s="170" t="s"/>
      <c r="Y462" s="170" t="s"/>
      <c r="Z462" s="170" t="s"/>
    </row>
    <row r="463" spans="1:26" ht="15" customHeight="1">
      <c r="A463" s="170" t="s"/>
      <c r="B463" s="170" t="s"/>
      <c r="C463" s="170" t="s"/>
      <c r="D463" s="170" t="s"/>
      <c r="E463" s="423" t="s">
        <v>220</v>
      </c>
      <c r="F463" s="896" t="s">
        <v>485</v>
      </c>
      <c r="G463" s="730" t="s">
        <v>25</v>
      </c>
      <c r="H463" s="730" t="s">
        <v>166</v>
      </c>
      <c r="I463" s="733" t="s">
        <v>27</v>
      </c>
      <c r="J463" s="736">
        <v>130000</v>
      </c>
      <c r="K463" s="762">
        <v>1</v>
      </c>
      <c r="L463" s="745">
        <f>=J463*K463</f>
        <v>130000</v>
      </c>
      <c r="M463" s="411">
        <f>=55%*85%</f>
        <v>0.4675</v>
      </c>
      <c r="N463" s="759">
        <f>=J463*M463</f>
        <v>60775</v>
      </c>
      <c r="O463" s="413" t="s"/>
      <c r="P463" s="413" t="s"/>
      <c r="Q463" s="413" t="s"/>
      <c r="R463" s="413" t="s"/>
      <c r="S463" s="413" t="s"/>
      <c r="T463" s="413" t="s"/>
      <c r="U463" s="170" t="s"/>
      <c r="V463" s="170" t="s"/>
      <c r="W463" s="170" t="s"/>
      <c r="X463" s="170" t="s"/>
      <c r="Y463" s="170" t="s"/>
      <c r="Z463" s="170" t="s"/>
    </row>
    <row r="464" spans="1:26" ht="15" customHeight="1">
      <c r="A464" s="170" t="s"/>
      <c r="B464" s="170" t="s"/>
      <c r="C464" s="170" t="s"/>
      <c r="D464" s="170" t="s"/>
      <c r="E464" s="423" t="s">
        <v>220</v>
      </c>
      <c r="F464" s="896" t="s">
        <v>486</v>
      </c>
      <c r="G464" s="730" t="s">
        <v>25</v>
      </c>
      <c r="H464" s="730" t="s">
        <v>166</v>
      </c>
      <c r="I464" s="733" t="s">
        <v>27</v>
      </c>
      <c r="J464" s="736">
        <v>65000</v>
      </c>
      <c r="K464" s="762">
        <v>1</v>
      </c>
      <c r="L464" s="745">
        <f>=J464*K464</f>
        <v>65000</v>
      </c>
      <c r="M464" s="411">
        <f>=55%*85%</f>
        <v>0.4675</v>
      </c>
      <c r="N464" s="759">
        <f>=J464*M464</f>
        <v>30387.5</v>
      </c>
      <c r="O464" s="413" t="s"/>
      <c r="P464" s="413" t="s"/>
      <c r="Q464" s="413" t="s"/>
      <c r="R464" s="413" t="s"/>
      <c r="S464" s="413" t="s"/>
      <c r="T464" s="413" t="s"/>
      <c r="U464" s="170" t="s"/>
      <c r="V464" s="170" t="s"/>
      <c r="W464" s="170" t="s"/>
      <c r="X464" s="170" t="s"/>
      <c r="Y464" s="170" t="s"/>
      <c r="Z464" s="170" t="s"/>
    </row>
    <row r="465" spans="1:26" ht="15" customHeight="1">
      <c r="A465" s="170" t="s"/>
      <c r="B465" s="170" t="s"/>
      <c r="C465" s="170" t="s"/>
      <c r="D465" s="170" t="s"/>
      <c r="E465" s="423" t="s">
        <v>220</v>
      </c>
      <c r="F465" s="896" t="s">
        <v>487</v>
      </c>
      <c r="G465" s="730" t="s">
        <v>868</v>
      </c>
      <c r="H465" s="730" t="s">
        <v>166</v>
      </c>
      <c r="I465" s="733" t="s">
        <v>27</v>
      </c>
      <c r="J465" s="736">
        <v>130000</v>
      </c>
      <c r="K465" s="762">
        <v>1</v>
      </c>
      <c r="L465" s="745">
        <f>=J465*K465</f>
        <v>130000</v>
      </c>
      <c r="M465" s="411">
        <f>=55%*85%</f>
        <v>0.4675</v>
      </c>
      <c r="N465" s="759">
        <f>=J465*M465</f>
        <v>60775</v>
      </c>
      <c r="O465" s="413" t="s"/>
      <c r="P465" s="413" t="s"/>
      <c r="Q465" s="413" t="s"/>
      <c r="R465" s="413" t="s"/>
      <c r="S465" s="413" t="s"/>
      <c r="T465" s="413" t="s"/>
      <c r="U465" s="170" t="s"/>
      <c r="V465" s="170" t="s"/>
      <c r="W465" s="170" t="s"/>
      <c r="X465" s="170" t="s"/>
      <c r="Y465" s="170" t="s"/>
      <c r="Z465" s="170" t="s"/>
    </row>
    <row r="466" spans="1:26" ht="15" customHeight="1">
      <c r="A466" s="170" t="s"/>
      <c r="B466" s="170" t="s"/>
      <c r="C466" s="170" t="s"/>
      <c r="D466" s="170" t="s"/>
      <c r="E466" s="423" t="s">
        <v>220</v>
      </c>
      <c r="F466" s="896" t="s">
        <v>488</v>
      </c>
      <c r="G466" s="730" t="s">
        <v>868</v>
      </c>
      <c r="H466" s="730" t="s">
        <v>213</v>
      </c>
      <c r="I466" s="733" t="s">
        <v>27</v>
      </c>
      <c r="J466" s="736">
        <v>100</v>
      </c>
      <c r="K466" s="762">
        <v>1</v>
      </c>
      <c r="L466" s="745">
        <f>=J466*K466</f>
        <v>100</v>
      </c>
      <c r="M466" s="411">
        <f>=55%*85%</f>
        <v>0.4675</v>
      </c>
      <c r="N466" s="759">
        <f>=J466*M466</f>
        <v>46.75</v>
      </c>
      <c r="O466" s="413" t="s"/>
      <c r="P466" s="413" t="s"/>
      <c r="Q466" s="413" t="s"/>
      <c r="R466" s="413" t="s"/>
      <c r="S466" s="413" t="s"/>
      <c r="T466" s="413" t="s"/>
      <c r="U466" s="170" t="s"/>
      <c r="V466" s="170" t="s"/>
      <c r="W466" s="170" t="s"/>
      <c r="X466" s="170" t="s"/>
      <c r="Y466" s="170" t="s"/>
      <c r="Z466" s="170" t="s"/>
    </row>
    <row r="467" spans="1:26" ht="15" customHeight="1">
      <c r="A467" s="170" t="s"/>
      <c r="B467" s="170" t="s"/>
      <c r="C467" s="170" t="s"/>
      <c r="D467" s="170" t="s"/>
      <c r="E467" s="423" t="s">
        <v>220</v>
      </c>
      <c r="F467" s="896" t="s">
        <v>489</v>
      </c>
      <c r="G467" s="730" t="s">
        <v>868</v>
      </c>
      <c r="H467" s="730" t="s">
        <v>213</v>
      </c>
      <c r="I467" s="733" t="s">
        <v>27</v>
      </c>
      <c r="J467" s="736">
        <v>10000</v>
      </c>
      <c r="K467" s="762">
        <v>1</v>
      </c>
      <c r="L467" s="745">
        <f>=J467*K467</f>
        <v>10000</v>
      </c>
      <c r="M467" s="411">
        <f>=55%*85%</f>
        <v>0.4675</v>
      </c>
      <c r="N467" s="759">
        <f>=J467*M467</f>
        <v>4675</v>
      </c>
      <c r="O467" s="413" t="s"/>
      <c r="P467" s="413" t="s"/>
      <c r="Q467" s="413" t="s"/>
      <c r="R467" s="413" t="s"/>
      <c r="S467" s="413" t="s"/>
      <c r="T467" s="413" t="s"/>
      <c r="U467" s="170" t="s"/>
      <c r="V467" s="170" t="s"/>
      <c r="W467" s="170" t="s"/>
      <c r="X467" s="170" t="s"/>
      <c r="Y467" s="170" t="s"/>
      <c r="Z467" s="170" t="s"/>
    </row>
    <row r="468" spans="1:26" ht="15" customHeight="1">
      <c r="A468" s="170" t="s"/>
      <c r="B468" s="170" t="s"/>
      <c r="C468" s="170" t="s"/>
      <c r="D468" s="170" t="s"/>
      <c r="E468" s="423" t="s">
        <v>220</v>
      </c>
      <c r="F468" s="896" t="s">
        <v>490</v>
      </c>
      <c r="G468" s="730" t="s">
        <v>46</v>
      </c>
      <c r="H468" s="730" t="s">
        <v>869</v>
      </c>
      <c r="I468" s="733" t="s">
        <v>27</v>
      </c>
      <c r="J468" s="736">
        <v>3000</v>
      </c>
      <c r="K468" s="762">
        <v>1</v>
      </c>
      <c r="L468" s="745">
        <f>=J468*K468</f>
        <v>3000</v>
      </c>
      <c r="M468" s="411">
        <f>=55%*85%</f>
        <v>0.4675</v>
      </c>
      <c r="N468" s="759">
        <f>=J468*M468</f>
        <v>1402.5</v>
      </c>
      <c r="O468" s="413" t="s"/>
      <c r="P468" s="413" t="s"/>
      <c r="Q468" s="413" t="s"/>
      <c r="R468" s="413" t="s"/>
      <c r="S468" s="413" t="s"/>
      <c r="T468" s="413" t="s"/>
      <c r="U468" s="170" t="s"/>
      <c r="V468" s="170" t="s"/>
      <c r="W468" s="170" t="s"/>
      <c r="X468" s="170" t="s"/>
      <c r="Y468" s="170" t="s"/>
      <c r="Z468" s="170" t="s"/>
    </row>
    <row r="469" spans="1:26" ht="15" customHeight="1">
      <c r="A469" s="170" t="s"/>
      <c r="B469" s="170" t="s"/>
      <c r="C469" s="170" t="s"/>
      <c r="D469" s="170" t="s"/>
      <c r="E469" s="423" t="s">
        <v>220</v>
      </c>
      <c r="F469" s="896" t="s">
        <v>394</v>
      </c>
      <c r="G469" s="730" t="s">
        <v>46</v>
      </c>
      <c r="H469" s="730" t="s">
        <v>869</v>
      </c>
      <c r="I469" s="733" t="s">
        <v>27</v>
      </c>
      <c r="J469" s="736">
        <v>180</v>
      </c>
      <c r="K469" s="762">
        <v>1</v>
      </c>
      <c r="L469" s="745">
        <f>=J469*K469</f>
        <v>180</v>
      </c>
      <c r="M469" s="411">
        <f>=55%*85%</f>
        <v>0.4675</v>
      </c>
      <c r="N469" s="759">
        <f>=J469*M469</f>
        <v>84.15</v>
      </c>
      <c r="O469" s="413" t="s"/>
      <c r="P469" s="413" t="s"/>
      <c r="Q469" s="413" t="s"/>
      <c r="R469" s="413" t="s"/>
      <c r="S469" s="413" t="s"/>
      <c r="T469" s="413" t="s"/>
      <c r="U469" s="170" t="s"/>
      <c r="V469" s="170" t="s"/>
      <c r="W469" s="170" t="s"/>
      <c r="X469" s="170" t="s"/>
      <c r="Y469" s="170" t="s"/>
      <c r="Z469" s="170" t="s"/>
    </row>
    <row r="470" spans="1:26" ht="15" customHeight="1">
      <c r="A470" s="170" t="s"/>
      <c r="B470" s="170" t="s"/>
      <c r="C470" s="170" t="s"/>
      <c r="D470" s="170" t="s"/>
      <c r="E470" s="423" t="s">
        <v>220</v>
      </c>
      <c r="F470" s="896" t="s">
        <v>491</v>
      </c>
      <c r="G470" s="730" t="s">
        <v>25</v>
      </c>
      <c r="H470" s="730" t="s">
        <v>166</v>
      </c>
      <c r="I470" s="733" t="s">
        <v>27</v>
      </c>
      <c r="J470" s="736">
        <v>78000</v>
      </c>
      <c r="K470" s="762">
        <v>1</v>
      </c>
      <c r="L470" s="745">
        <f>=J470*K470</f>
        <v>78000</v>
      </c>
      <c r="M470" s="411">
        <v>0.55</v>
      </c>
      <c r="N470" s="759">
        <f>=J470*M470</f>
        <v>42900</v>
      </c>
      <c r="O470" s="413" t="s"/>
      <c r="P470" s="413" t="s"/>
      <c r="Q470" s="413" t="s"/>
      <c r="R470" s="413" t="s"/>
      <c r="S470" s="413" t="s"/>
      <c r="T470" s="413" t="s"/>
      <c r="U470" s="170" t="s"/>
      <c r="V470" s="170" t="s"/>
      <c r="W470" s="170" t="s"/>
      <c r="X470" s="170" t="s"/>
      <c r="Y470" s="170" t="s"/>
      <c r="Z470" s="170" t="s"/>
    </row>
    <row r="471" spans="1:26" ht="15" customHeight="1">
      <c r="A471" s="170" t="s"/>
      <c r="B471" s="170" t="s"/>
      <c r="C471" s="170" t="s"/>
      <c r="D471" s="170" t="s"/>
      <c r="E471" s="435" t="s">
        <v>220</v>
      </c>
      <c r="F471" s="846" t="s">
        <v>396</v>
      </c>
      <c r="G471" s="731" t="s">
        <v>25</v>
      </c>
      <c r="H471" s="732" t="s">
        <v>39</v>
      </c>
      <c r="I471" s="734" t="s">
        <v>27</v>
      </c>
      <c r="J471" s="735">
        <v>60000</v>
      </c>
      <c r="K471" s="744">
        <v>1</v>
      </c>
      <c r="L471" s="746">
        <f>=J471*K471</f>
        <v>60000</v>
      </c>
      <c r="M471" s="411">
        <v>0.55</v>
      </c>
      <c r="N471" s="760">
        <f>=J471*M471</f>
        <v>33000</v>
      </c>
      <c r="O471" s="170" t="s"/>
      <c r="P471" s="758" t="s"/>
      <c r="Q471" s="170" t="s"/>
      <c r="R471" s="758" t="s"/>
      <c r="S471" s="170" t="s"/>
      <c r="T471" s="758" t="s"/>
      <c r="U471" s="170" t="s"/>
      <c r="V471" s="170" t="s"/>
      <c r="W471" s="170" t="s"/>
      <c r="X471" s="170" t="s"/>
      <c r="Y471" s="170" t="s"/>
      <c r="Z471" s="170" t="s"/>
    </row>
    <row r="472" spans="1:26" ht="15" customHeight="1">
      <c r="A472" s="170" t="s"/>
      <c r="B472" s="170" t="s"/>
      <c r="C472" s="170" t="s"/>
      <c r="D472" s="170" t="s"/>
      <c r="E472" s="435" t="s">
        <v>220</v>
      </c>
      <c r="F472" s="846" t="s">
        <v>492</v>
      </c>
      <c r="G472" s="731" t="s">
        <v>25</v>
      </c>
      <c r="H472" s="732" t="s">
        <v>39</v>
      </c>
      <c r="I472" s="734" t="s">
        <v>27</v>
      </c>
      <c r="J472" s="735">
        <v>55000</v>
      </c>
      <c r="K472" s="744">
        <v>1</v>
      </c>
      <c r="L472" s="746">
        <f>=J472*K472</f>
        <v>55000</v>
      </c>
      <c r="M472" s="411">
        <v>0.55</v>
      </c>
      <c r="N472" s="760">
        <f>=J472*M472</f>
        <v>30250</v>
      </c>
      <c r="O472" s="170" t="s"/>
      <c r="P472" s="758" t="s"/>
      <c r="Q472" s="170" t="s"/>
      <c r="R472" s="758" t="s"/>
      <c r="S472" s="170" t="s"/>
      <c r="T472" s="758" t="s"/>
      <c r="U472" s="170" t="s"/>
      <c r="V472" s="170" t="s"/>
      <c r="W472" s="170" t="s"/>
      <c r="X472" s="170" t="s"/>
      <c r="Y472" s="170" t="s"/>
      <c r="Z472" s="170" t="s"/>
    </row>
    <row r="473" spans="1:26" ht="15" customHeight="1">
      <c r="A473" s="170" t="s"/>
      <c r="B473" s="170" t="s"/>
      <c r="C473" s="170" t="s"/>
      <c r="D473" s="170" t="s"/>
      <c r="E473" s="435" t="s">
        <v>78</v>
      </c>
      <c r="F473" s="846" t="s">
        <v>398</v>
      </c>
      <c r="G473" s="731" t="s">
        <v>25</v>
      </c>
      <c r="H473" s="732" t="s">
        <v>39</v>
      </c>
      <c r="I473" s="734" t="s">
        <v>27</v>
      </c>
      <c r="J473" s="735">
        <v>120000</v>
      </c>
      <c r="K473" s="744">
        <v>1</v>
      </c>
      <c r="L473" s="746">
        <f>=J473*K473</f>
        <v>120000</v>
      </c>
      <c r="M473" s="411">
        <v>0.55</v>
      </c>
      <c r="N473" s="760">
        <f>=J473*M473</f>
        <v>66000</v>
      </c>
      <c r="O473" s="170" t="s"/>
      <c r="P473" s="758" t="s"/>
      <c r="Q473" s="170" t="s"/>
      <c r="R473" s="758" t="s"/>
      <c r="S473" s="170" t="s"/>
      <c r="T473" s="758" t="s"/>
      <c r="U473" s="170" t="s"/>
      <c r="V473" s="170" t="s"/>
      <c r="W473" s="170" t="s"/>
      <c r="X473" s="170" t="s"/>
      <c r="Y473" s="170" t="s"/>
      <c r="Z473" s="170" t="s"/>
    </row>
    <row r="474" spans="1:26" ht="15" customHeight="1">
      <c r="A474" s="170" t="s"/>
      <c r="B474" s="170" t="s"/>
      <c r="C474" s="170" t="s"/>
      <c r="D474" s="170" t="s"/>
      <c r="E474" s="435" t="s">
        <v>44</v>
      </c>
      <c r="F474" s="436" t="s"/>
      <c r="G474" s="731" t="s">
        <v>25</v>
      </c>
      <c r="H474" s="732" t="s">
        <v>39</v>
      </c>
      <c r="I474" s="734" t="s">
        <v>27</v>
      </c>
      <c r="J474" s="735">
        <v>270000</v>
      </c>
      <c r="K474" s="744">
        <v>1</v>
      </c>
      <c r="L474" s="746">
        <f>=J474*K474</f>
        <v>270000</v>
      </c>
      <c r="M474" s="411">
        <v>0.55</v>
      </c>
      <c r="N474" s="760">
        <f>=J474*M474</f>
        <v>148500</v>
      </c>
      <c r="O474" s="170" t="s"/>
      <c r="P474" s="758" t="s"/>
      <c r="Q474" s="170" t="s"/>
      <c r="R474" s="758" t="s"/>
      <c r="S474" s="170" t="s"/>
      <c r="T474" s="758" t="s"/>
      <c r="U474" s="170" t="s"/>
      <c r="V474" s="170" t="s"/>
      <c r="W474" s="170" t="s"/>
      <c r="X474" s="170" t="s"/>
      <c r="Y474" s="170" t="s"/>
      <c r="Z474" s="170" t="s"/>
    </row>
    <row r="475" spans="1:26" ht="15" customHeight="1">
      <c r="A475" s="170" t="s"/>
      <c r="B475" s="170" t="s"/>
      <c r="C475" s="170" t="s"/>
      <c r="D475" s="170" t="s"/>
      <c r="E475" s="435" t="s">
        <v>220</v>
      </c>
      <c r="F475" s="846" t="s">
        <v>493</v>
      </c>
      <c r="G475" s="731" t="s">
        <v>46</v>
      </c>
      <c r="H475" s="732" t="s">
        <v>47</v>
      </c>
      <c r="I475" s="734" t="s">
        <v>27</v>
      </c>
      <c r="J475" s="735">
        <v>19500</v>
      </c>
      <c r="K475" s="744">
        <v>1</v>
      </c>
      <c r="L475" s="746">
        <f>=J475*K475</f>
        <v>19500</v>
      </c>
      <c r="M475" s="411">
        <v>0.55</v>
      </c>
      <c r="N475" s="760">
        <f>=J475*M475</f>
        <v>10725</v>
      </c>
      <c r="O475" s="170" t="s"/>
      <c r="P475" s="758" t="s"/>
      <c r="Q475" s="170" t="s"/>
      <c r="R475" s="758" t="s"/>
      <c r="S475" s="170" t="s"/>
      <c r="T475" s="758" t="s"/>
      <c r="U475" s="170" t="s"/>
      <c r="V475" s="170" t="s"/>
      <c r="W475" s="170" t="s"/>
      <c r="X475" s="170" t="s"/>
      <c r="Y475" s="170" t="s"/>
      <c r="Z475" s="170" t="s"/>
    </row>
    <row r="476" spans="1:26" ht="15" customHeight="1">
      <c r="A476" s="170" t="s"/>
      <c r="B476" s="170" t="s"/>
      <c r="C476" s="170" t="s"/>
      <c r="D476" s="170" t="s"/>
      <c r="E476" s="435" t="s">
        <v>220</v>
      </c>
      <c r="F476" s="846" t="s">
        <v>494</v>
      </c>
      <c r="G476" s="731" t="s">
        <v>46</v>
      </c>
      <c r="H476" s="732" t="s">
        <v>47</v>
      </c>
      <c r="I476" s="734" t="s">
        <v>27</v>
      </c>
      <c r="J476" s="735">
        <v>23400</v>
      </c>
      <c r="K476" s="744">
        <v>1</v>
      </c>
      <c r="L476" s="746">
        <f>=J476*K476</f>
        <v>23400</v>
      </c>
      <c r="M476" s="411">
        <v>0.55</v>
      </c>
      <c r="N476" s="760">
        <f>=J476*M476</f>
        <v>12870</v>
      </c>
      <c r="O476" s="170" t="s"/>
      <c r="P476" s="758" t="s"/>
      <c r="Q476" s="170" t="s"/>
      <c r="R476" s="758" t="s"/>
      <c r="S476" s="170" t="s"/>
      <c r="T476" s="758" t="s"/>
      <c r="U476" s="170" t="s"/>
      <c r="V476" s="170" t="s"/>
      <c r="W476" s="170" t="s"/>
      <c r="X476" s="170" t="s"/>
      <c r="Y476" s="170" t="s"/>
      <c r="Z476" s="170" t="s"/>
    </row>
    <row r="477" spans="1:26" ht="15" customHeight="1">
      <c r="A477" s="170" t="s"/>
      <c r="B477" s="170" t="s"/>
      <c r="C477" s="170" t="s"/>
      <c r="D477" s="170" t="s"/>
      <c r="E477" s="435" t="s">
        <v>220</v>
      </c>
      <c r="F477" s="846" t="s">
        <v>495</v>
      </c>
      <c r="G477" s="731" t="s">
        <v>46</v>
      </c>
      <c r="H477" s="732" t="s">
        <v>47</v>
      </c>
      <c r="I477" s="734" t="s">
        <v>27</v>
      </c>
      <c r="J477" s="735">
        <v>11700</v>
      </c>
      <c r="K477" s="744">
        <v>1</v>
      </c>
      <c r="L477" s="746">
        <f>=J477*K477</f>
        <v>11700</v>
      </c>
      <c r="M477" s="411">
        <v>0.55</v>
      </c>
      <c r="N477" s="760">
        <f>=J477*M477</f>
        <v>6435</v>
      </c>
      <c r="O477" s="170" t="s"/>
      <c r="P477" s="758" t="s"/>
      <c r="Q477" s="170" t="s"/>
      <c r="R477" s="758" t="s"/>
      <c r="S477" s="170" t="s"/>
      <c r="T477" s="758" t="s"/>
      <c r="U477" s="170" t="s"/>
      <c r="V477" s="170" t="s"/>
      <c r="W477" s="170" t="s"/>
      <c r="X477" s="170" t="s"/>
      <c r="Y477" s="170" t="s"/>
      <c r="Z477" s="170" t="s"/>
    </row>
    <row r="478" spans="1:26" ht="15" customHeight="1">
      <c r="A478" s="170" t="s"/>
      <c r="B478" s="170" t="s"/>
      <c r="C478" s="170" t="s"/>
      <c r="D478" s="170" t="s"/>
      <c r="E478" s="435" t="s">
        <v>220</v>
      </c>
      <c r="F478" s="846" t="s">
        <v>496</v>
      </c>
      <c r="G478" s="731" t="s">
        <v>46</v>
      </c>
      <c r="H478" s="732" t="s">
        <v>47</v>
      </c>
      <c r="I478" s="734" t="s">
        <v>27</v>
      </c>
      <c r="J478" s="735">
        <v>19500</v>
      </c>
      <c r="K478" s="744">
        <v>1</v>
      </c>
      <c r="L478" s="746">
        <f>=J478*K478</f>
        <v>19500</v>
      </c>
      <c r="M478" s="411">
        <v>0.55</v>
      </c>
      <c r="N478" s="760">
        <f>=J478*M478</f>
        <v>10725</v>
      </c>
      <c r="O478" s="170" t="s"/>
      <c r="P478" s="758" t="s"/>
      <c r="Q478" s="170" t="s"/>
      <c r="R478" s="758" t="s"/>
      <c r="S478" s="170" t="s"/>
      <c r="T478" s="758" t="s"/>
      <c r="U478" s="170" t="s"/>
      <c r="V478" s="170" t="s"/>
      <c r="W478" s="170" t="s"/>
      <c r="X478" s="170" t="s"/>
      <c r="Y478" s="170" t="s"/>
      <c r="Z478" s="170" t="s"/>
    </row>
    <row r="479" spans="1:26" ht="15" customHeight="1">
      <c r="A479" s="170" t="s"/>
      <c r="B479" s="170" t="s"/>
      <c r="C479" s="170" t="s"/>
      <c r="D479" s="170" t="s"/>
      <c r="E479" s="435" t="s">
        <v>220</v>
      </c>
      <c r="F479" s="846" t="s">
        <v>497</v>
      </c>
      <c r="G479" s="731" t="s">
        <v>46</v>
      </c>
      <c r="H479" s="732" t="s">
        <v>47</v>
      </c>
      <c r="I479" s="734" t="s">
        <v>27</v>
      </c>
      <c r="J479" s="735">
        <v>19500</v>
      </c>
      <c r="K479" s="744">
        <v>1</v>
      </c>
      <c r="L479" s="746">
        <f>=J479*K479</f>
        <v>19500</v>
      </c>
      <c r="M479" s="411">
        <v>0.55</v>
      </c>
      <c r="N479" s="760">
        <f>=J479*M479</f>
        <v>10725</v>
      </c>
      <c r="O479" s="170" t="s"/>
      <c r="P479" s="758" t="s"/>
      <c r="Q479" s="170" t="s"/>
      <c r="R479" s="758" t="s"/>
      <c r="S479" s="170" t="s"/>
      <c r="T479" s="758" t="s"/>
      <c r="U479" s="170" t="s"/>
      <c r="V479" s="170" t="s"/>
      <c r="W479" s="170" t="s"/>
      <c r="X479" s="170" t="s"/>
      <c r="Y479" s="170" t="s"/>
      <c r="Z479" s="170" t="s"/>
    </row>
    <row r="480" spans="1:26" ht="15" customHeight="1">
      <c r="A480" s="170" t="s"/>
      <c r="B480" s="170" t="s"/>
      <c r="C480" s="170" t="s"/>
      <c r="D480" s="170" t="s"/>
      <c r="E480" s="435" t="s">
        <v>220</v>
      </c>
      <c r="F480" s="846" t="s">
        <v>498</v>
      </c>
      <c r="G480" s="731" t="s">
        <v>46</v>
      </c>
      <c r="H480" s="732" t="s">
        <v>47</v>
      </c>
      <c r="I480" s="734" t="s">
        <v>27</v>
      </c>
      <c r="J480" s="735">
        <v>19500</v>
      </c>
      <c r="K480" s="744">
        <v>1</v>
      </c>
      <c r="L480" s="746">
        <f>=J480*K480</f>
        <v>19500</v>
      </c>
      <c r="M480" s="411">
        <v>0.55</v>
      </c>
      <c r="N480" s="760">
        <f>=J480*M480</f>
        <v>10725</v>
      </c>
      <c r="O480" s="170" t="s"/>
      <c r="P480" s="758" t="s"/>
      <c r="Q480" s="170" t="s"/>
      <c r="R480" s="758" t="s"/>
      <c r="S480" s="170" t="s"/>
      <c r="T480" s="758" t="s"/>
      <c r="U480" s="170" t="s"/>
      <c r="V480" s="170" t="s"/>
      <c r="W480" s="170" t="s"/>
      <c r="X480" s="170" t="s"/>
      <c r="Y480" s="170" t="s"/>
      <c r="Z480" s="170" t="s"/>
    </row>
    <row r="481" spans="1:26" ht="15" customHeight="1">
      <c r="A481" s="170" t="s"/>
      <c r="B481" s="170" t="s"/>
      <c r="C481" s="170" t="s"/>
      <c r="D481" s="170" t="s"/>
      <c r="E481" s="435" t="s">
        <v>220</v>
      </c>
      <c r="F481" s="846" t="s">
        <v>499</v>
      </c>
      <c r="G481" s="731" t="s">
        <v>46</v>
      </c>
      <c r="H481" s="732" t="s">
        <v>47</v>
      </c>
      <c r="I481" s="734" t="s">
        <v>27</v>
      </c>
      <c r="J481" s="735">
        <v>9750</v>
      </c>
      <c r="K481" s="744">
        <v>1</v>
      </c>
      <c r="L481" s="746">
        <f>=J481*K481</f>
        <v>9750</v>
      </c>
      <c r="M481" s="411">
        <v>0.55</v>
      </c>
      <c r="N481" s="760">
        <f>=J481*M481</f>
        <v>5362.5</v>
      </c>
      <c r="O481" s="170" t="s"/>
      <c r="P481" s="758" t="s"/>
      <c r="Q481" s="170" t="s"/>
      <c r="R481" s="758" t="s"/>
      <c r="S481" s="170" t="s"/>
      <c r="T481" s="758" t="s"/>
      <c r="U481" s="170" t="s"/>
      <c r="V481" s="170" t="s"/>
      <c r="W481" s="170" t="s"/>
      <c r="X481" s="170" t="s"/>
      <c r="Y481" s="170" t="s"/>
      <c r="Z481" s="170" t="s"/>
    </row>
    <row r="482" spans="1:26" ht="15" customHeight="1">
      <c r="A482" s="170" t="s"/>
      <c r="B482" s="170" t="s"/>
      <c r="C482" s="170" t="s"/>
      <c r="D482" s="170" t="s"/>
      <c r="E482" s="435" t="s">
        <v>220</v>
      </c>
      <c r="F482" s="846" t="s">
        <v>500</v>
      </c>
      <c r="G482" s="731" t="s">
        <v>46</v>
      </c>
      <c r="H482" s="732" t="s">
        <v>47</v>
      </c>
      <c r="I482" s="734" t="s">
        <v>27</v>
      </c>
      <c r="J482" s="735">
        <v>19500</v>
      </c>
      <c r="K482" s="744">
        <v>1</v>
      </c>
      <c r="L482" s="746">
        <f>=J482*K482</f>
        <v>19500</v>
      </c>
      <c r="M482" s="411">
        <v>0.55</v>
      </c>
      <c r="N482" s="760">
        <f>=J482*M482</f>
        <v>10725</v>
      </c>
      <c r="O482" s="170" t="s"/>
      <c r="P482" s="758" t="s"/>
      <c r="Q482" s="170" t="s"/>
      <c r="R482" s="758" t="s"/>
      <c r="S482" s="170" t="s"/>
      <c r="T482" s="758" t="s"/>
      <c r="U482" s="170" t="s"/>
      <c r="V482" s="170" t="s"/>
      <c r="W482" s="170" t="s"/>
      <c r="X482" s="170" t="s"/>
      <c r="Y482" s="170" t="s"/>
      <c r="Z482" s="170" t="s"/>
    </row>
    <row r="483" spans="1:26" ht="15" customHeight="1">
      <c r="A483" s="170" t="s"/>
      <c r="B483" s="170" t="s"/>
      <c r="C483" s="170" t="s"/>
      <c r="D483" s="170" t="s"/>
      <c r="E483" s="435" t="s">
        <v>220</v>
      </c>
      <c r="F483" s="846" t="s">
        <v>501</v>
      </c>
      <c r="G483" s="731" t="s">
        <v>46</v>
      </c>
      <c r="H483" s="732" t="s">
        <v>47</v>
      </c>
      <c r="I483" s="734" t="s">
        <v>27</v>
      </c>
      <c r="J483" s="735">
        <v>11700</v>
      </c>
      <c r="K483" s="744">
        <v>1</v>
      </c>
      <c r="L483" s="746">
        <f>=J483*K483</f>
        <v>11700</v>
      </c>
      <c r="M483" s="411">
        <v>0.55</v>
      </c>
      <c r="N483" s="760">
        <f>=J483*M483</f>
        <v>6435</v>
      </c>
      <c r="O483" s="170" t="s"/>
      <c r="P483" s="758" t="s"/>
      <c r="Q483" s="170" t="s"/>
      <c r="R483" s="758" t="s"/>
      <c r="S483" s="170" t="s"/>
      <c r="T483" s="758" t="s"/>
      <c r="U483" s="170" t="s"/>
      <c r="V483" s="170" t="s"/>
      <c r="W483" s="170" t="s"/>
      <c r="X483" s="170" t="s"/>
      <c r="Y483" s="170" t="s"/>
      <c r="Z483" s="170" t="s"/>
    </row>
  </sheetData>
  <mergeCells count="182">
    <mergeCell ref="F28:F31"/>
    <mergeCell ref="E41:E46"/>
    <mergeCell ref="F32:F34"/>
    <mergeCell ref="F35:F37"/>
    <mergeCell ref="F38:F40"/>
    <mergeCell ref="C165:C166"/>
    <mergeCell ref="C75:C79"/>
    <mergeCell ref="C133:C135"/>
    <mergeCell ref="E236:E238"/>
    <mergeCell ref="D300:D302"/>
    <mergeCell ref="B28:B40"/>
    <mergeCell ref="A28:A40"/>
    <mergeCell ref="C28:C40"/>
    <mergeCell ref="A25:A27"/>
    <mergeCell ref="B24:B27"/>
    <mergeCell ref="C25:C27"/>
    <mergeCell ref="E301:E302"/>
    <mergeCell ref="A294:A299"/>
    <mergeCell ref="B294:B299"/>
    <mergeCell ref="C294:C299"/>
    <mergeCell ref="D294:D299"/>
    <mergeCell ref="A300:A302"/>
    <mergeCell ref="B300:B302"/>
    <mergeCell ref="C300:C302"/>
    <mergeCell ref="E256:E263"/>
    <mergeCell ref="D247:D263"/>
    <mergeCell ref="C247:C263"/>
    <mergeCell ref="A247:A263"/>
    <mergeCell ref="B247:B263"/>
    <mergeCell ref="E247:E255"/>
    <mergeCell ref="C136:C138"/>
    <mergeCell ref="C167:C170"/>
    <mergeCell ref="C155:C160"/>
    <mergeCell ref="C149:C154"/>
    <mergeCell ref="C139:C144"/>
    <mergeCell ref="E10:E11"/>
    <mergeCell ref="E18:E21"/>
    <mergeCell ref="C2:C6"/>
    <mergeCell ref="C7:C9"/>
    <mergeCell ref="E67:E69"/>
    <mergeCell ref="E100:E101"/>
    <mergeCell ref="E102:E103"/>
    <mergeCell ref="C100:C103"/>
    <mergeCell ref="E104:E106"/>
    <mergeCell ref="E111:E113"/>
    <mergeCell ref="D111:D113"/>
    <mergeCell ref="D104:D106"/>
    <mergeCell ref="D102:D103"/>
    <mergeCell ref="E94:E96"/>
    <mergeCell ref="E97:E99"/>
    <mergeCell ref="C94:C99"/>
    <mergeCell ref="E75:E79"/>
    <mergeCell ref="E80:E85"/>
    <mergeCell ref="E50:E56"/>
    <mergeCell ref="C114:C116"/>
    <mergeCell ref="D114:D116"/>
    <mergeCell ref="E114:E116"/>
    <mergeCell ref="C104:C113"/>
    <mergeCell ref="D107:D110"/>
    <mergeCell ref="E107:E110"/>
    <mergeCell ref="E284:E293"/>
    <mergeCell ref="E274:E283"/>
    <mergeCell ref="E264:E273"/>
    <mergeCell ref="D264:D293"/>
    <mergeCell ref="C264:C293"/>
    <mergeCell ref="B264:B293"/>
    <mergeCell ref="A264:A293"/>
    <mergeCell ref="C50:C66"/>
    <mergeCell ref="E57:E66"/>
    <mergeCell ref="E314:E317"/>
    <mergeCell ref="E318:E321"/>
    <mergeCell ref="E322:E325"/>
    <mergeCell ref="E326:E329"/>
    <mergeCell ref="G314:G317"/>
    <mergeCell ref="H314:H317"/>
    <mergeCell ref="I314:I317"/>
    <mergeCell ref="G318:G321"/>
    <mergeCell ref="H318:H321"/>
    <mergeCell ref="I318:I321"/>
    <mergeCell ref="G322:G325"/>
    <mergeCell ref="H322:H325"/>
    <mergeCell ref="I322:I325"/>
    <mergeCell ref="G326:G329"/>
    <mergeCell ref="H326:H329"/>
    <mergeCell ref="I326:I329"/>
    <mergeCell ref="E12:E13"/>
    <mergeCell ref="U23:W23"/>
    <mergeCell ref="B303:B313"/>
    <mergeCell ref="C303:C313"/>
    <mergeCell ref="D303:D313"/>
    <mergeCell ref="A303:A313"/>
    <mergeCell ref="E330:E333"/>
    <mergeCell ref="G330:G333"/>
    <mergeCell ref="H330:H333"/>
    <mergeCell ref="I330:I333"/>
    <mergeCell ref="E334:E337"/>
    <mergeCell ref="G334:G337"/>
    <mergeCell ref="H334:H337"/>
    <mergeCell ref="I334:I337"/>
    <mergeCell ref="E338:E341"/>
    <mergeCell ref="G338:G341"/>
    <mergeCell ref="H338:H341"/>
    <mergeCell ref="I338:I341"/>
    <mergeCell ref="A346:A347"/>
    <mergeCell ref="B346:B347"/>
    <mergeCell ref="C346:C347"/>
    <mergeCell ref="D346:D347"/>
    <mergeCell ref="E346:E347"/>
    <mergeCell ref="A314:A345"/>
    <mergeCell ref="B314:B345"/>
    <mergeCell ref="C314:C345"/>
    <mergeCell ref="E239:E243"/>
    <mergeCell ref="C145:C148"/>
    <mergeCell ref="C161:C164"/>
    <mergeCell ref="C172:C175"/>
    <mergeCell ref="C176:C179"/>
    <mergeCell ref="C180:C189"/>
    <mergeCell ref="C190:C193"/>
    <mergeCell ref="C194:C195"/>
    <mergeCell ref="C196:C198"/>
    <mergeCell ref="C199:C201"/>
    <mergeCell ref="C202:C204"/>
    <mergeCell ref="C205:C207"/>
    <mergeCell ref="C208:C210"/>
    <mergeCell ref="C212:C215"/>
    <mergeCell ref="C216:C234"/>
    <mergeCell ref="B136:B235"/>
    <mergeCell ref="E86:E93"/>
    <mergeCell ref="C80:C93"/>
    <mergeCell ref="C67:C74"/>
    <mergeCell ref="E70:E74"/>
    <mergeCell ref="E117:E120"/>
    <mergeCell ref="G117:G120"/>
    <mergeCell ref="H117:H120"/>
    <mergeCell ref="I117:I120"/>
    <mergeCell ref="E121:E124"/>
    <mergeCell ref="G121:G124"/>
    <mergeCell ref="H121:H124"/>
    <mergeCell ref="I121:I124"/>
    <mergeCell ref="E125:E128"/>
    <mergeCell ref="G125:G128"/>
    <mergeCell ref="H125:H128"/>
    <mergeCell ref="I125:I128"/>
    <mergeCell ref="E129:E132"/>
    <mergeCell ref="G129:G132"/>
    <mergeCell ref="H129:H132"/>
    <mergeCell ref="I129:I132"/>
    <mergeCell ref="B50:B135"/>
    <mergeCell ref="A50:A235"/>
    <mergeCell ref="C117:C120"/>
    <mergeCell ref="C121:C132"/>
    <mergeCell ref="A348:A450"/>
    <mergeCell ref="B348:B450"/>
    <mergeCell ref="C348:C450"/>
    <mergeCell ref="D348:D450"/>
    <mergeCell ref="E348:E370"/>
    <mergeCell ref="E371:E379"/>
    <mergeCell ref="E380:E388"/>
    <mergeCell ref="E389:E399"/>
    <mergeCell ref="E400:E423"/>
    <mergeCell ref="E424:E450"/>
    <mergeCell ref="O348:T450"/>
    <mergeCell ref="E14:E17"/>
    <mergeCell ref="U1:W21"/>
    <mergeCell ref="A2:A23"/>
    <mergeCell ref="B2:B23"/>
    <mergeCell ref="C10:C23"/>
    <mergeCell ref="D10:D23"/>
    <mergeCell ref="E47:E49"/>
    <mergeCell ref="A41:A49"/>
    <mergeCell ref="B41:B49"/>
    <mergeCell ref="C41:C49"/>
    <mergeCell ref="U41:W49"/>
    <mergeCell ref="C236:C246"/>
    <mergeCell ref="B236:B246"/>
    <mergeCell ref="A236:A246"/>
    <mergeCell ref="E245:E246"/>
    <mergeCell ref="F473:F474"/>
    <mergeCell ref="D451:D483"/>
    <mergeCell ref="C451:C483"/>
    <mergeCell ref="B451:B483"/>
    <mergeCell ref="A451:A48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>
  <sheetPr/>
  <dimension ref="V221"/>
  <sheetViews>
    <sheetView showGridLines="1" zoomScale="130" zoomScaleNormal="130" workbookViewId="0">
      <pane ySplit="1" topLeftCell="A2" activePane="bottomLeft" state="frozen"/>
    </sheetView>
  </sheetViews>
  <sheetFormatPr baseColWidth="8" defaultRowHeight="16.5"/>
  <cols>
    <col min="1" max="1" width="13.1406" style="909" customWidth="1"/>
    <col min="2" max="2" width="26" style="910" customWidth="1"/>
    <col min="3" max="3" width="22.793" style="909" customWidth="1"/>
    <col min="4" max="4" width="6.28516" style="910"/>
    <col min="5" max="5" width="22.4258" style="910" customWidth="1"/>
    <col min="6" max="6" width="42.9023" style="910" customWidth="1"/>
    <col min="7" max="8" width="9.14062" style="910"/>
    <col min="9" max="9" width="14.1406" style="911" customWidth="1"/>
    <col min="10" max="10" width="11.8555" style="912" customWidth="1"/>
    <col min="11" max="11" width="14.1406" style="911" customWidth="1"/>
    <col min="12" max="12" width="13.1406" style="910" customWidth="1"/>
    <col min="13" max="13" width="14.1406" style="911" customWidth="1"/>
    <col min="14" max="14" width="12.5703" style="910" customWidth="1"/>
    <col min="15" max="15" width="14.1406" style="911" customWidth="1"/>
    <col min="16" max="16" width="14" style="910" customWidth="1"/>
    <col min="17" max="17" width="14.1406" style="911" customWidth="1"/>
    <col min="18" max="18" width="14" style="910" customWidth="1"/>
    <col min="19" max="19" width="14.1406" style="911" customWidth="1"/>
    <col min="20" max="20" width="12.5703" style="910" customWidth="1"/>
    <col min="21" max="21" width="9"/>
    <col min="22" max="22" width="25.7617" style="913" customWidth="1"/>
  </cols>
  <sheetData>
    <row r="1" spans="1:22" ht="82.5">
      <c r="A1" s="6" t="s">
        <v>502</v>
      </c>
      <c r="B1" s="437" t="s">
        <v>1</v>
      </c>
      <c r="C1" s="6" t="s">
        <v>2</v>
      </c>
      <c r="D1" s="6" t="s">
        <v>3</v>
      </c>
      <c r="E1" s="437" t="s">
        <v>4</v>
      </c>
      <c r="F1" s="437" t="s">
        <v>5</v>
      </c>
      <c r="G1" s="437" t="s">
        <v>7</v>
      </c>
      <c r="H1" s="437" t="s">
        <v>6</v>
      </c>
      <c r="I1" s="438" t="s">
        <v>9</v>
      </c>
      <c r="J1" s="439" t="s">
        <v>10</v>
      </c>
      <c r="K1" s="440" t="s">
        <v>503</v>
      </c>
      <c r="L1" s="441" t="s">
        <v>12</v>
      </c>
      <c r="M1" s="442" t="s">
        <v>13</v>
      </c>
      <c r="N1" s="5" t="s">
        <v>14</v>
      </c>
      <c r="O1" s="9" t="s">
        <v>15</v>
      </c>
      <c r="P1" s="5" t="s">
        <v>16</v>
      </c>
      <c r="Q1" s="9" t="s">
        <v>504</v>
      </c>
      <c r="R1" s="5" t="s">
        <v>18</v>
      </c>
      <c r="S1" s="9" t="s">
        <v>19</v>
      </c>
      <c r="T1" s="443" t="s">
        <v>912</v>
      </c>
      <c r="U1" s="59" t="s"/>
      <c r="V1" s="59" t="s"/>
    </row>
    <row r="2" spans="1:22" ht="27.75" customHeight="1">
      <c r="A2" s="444">
        <v>1</v>
      </c>
      <c r="B2" s="56" t="s">
        <v>505</v>
      </c>
      <c r="C2" s="15" t="s">
        <v>506</v>
      </c>
      <c r="D2" s="445" t="s">
        <v>507</v>
      </c>
      <c r="E2" s="63" t="s">
        <v>508</v>
      </c>
      <c r="F2" s="63" t="s">
        <v>509</v>
      </c>
      <c r="G2" s="445" t="s">
        <v>25</v>
      </c>
      <c r="H2" s="445" t="s">
        <v>39</v>
      </c>
      <c r="I2" s="446">
        <v>20000</v>
      </c>
      <c r="J2" s="447">
        <v>1</v>
      </c>
      <c r="K2" s="446">
        <v>20000</v>
      </c>
      <c r="L2" s="447">
        <v>0.6</v>
      </c>
      <c r="M2" s="446">
        <v>12000</v>
      </c>
      <c r="N2" s="448" t="s">
        <v>28</v>
      </c>
      <c r="O2" s="449" t="s"/>
      <c r="P2" s="449" t="s"/>
      <c r="Q2" s="449" t="s"/>
      <c r="R2" s="449" t="s"/>
      <c r="S2" s="450" t="s"/>
      <c r="T2" s="59" t="s"/>
      <c r="U2" s="59" t="s"/>
      <c r="V2" s="59" t="s"/>
    </row>
    <row r="3" spans="1:22">
      <c r="A3" s="451" t="s"/>
      <c r="B3" s="216" t="s"/>
      <c r="C3" s="15" t="s"/>
      <c r="D3" s="445" t="s">
        <v>507</v>
      </c>
      <c r="E3" s="63" t="s">
        <v>78</v>
      </c>
      <c r="F3" s="63" t="s">
        <v>509</v>
      </c>
      <c r="G3" s="445" t="s">
        <v>25</v>
      </c>
      <c r="H3" s="445" t="s">
        <v>39</v>
      </c>
      <c r="I3" s="446">
        <v>120000</v>
      </c>
      <c r="J3" s="447">
        <v>1</v>
      </c>
      <c r="K3" s="446">
        <v>120000</v>
      </c>
      <c r="L3" s="447">
        <v>0.6</v>
      </c>
      <c r="M3" s="446">
        <v>72000</v>
      </c>
      <c r="N3" s="452" t="s"/>
      <c r="O3" s="453" t="s"/>
      <c r="P3" s="453" t="s"/>
      <c r="Q3" s="453" t="s"/>
      <c r="R3" s="453" t="s"/>
      <c r="S3" s="454" t="s"/>
      <c r="T3" s="59" t="s"/>
      <c r="U3" s="59" t="s"/>
      <c r="V3" s="59" t="s"/>
    </row>
    <row r="4" spans="1:22">
      <c r="A4" s="451" t="s"/>
      <c r="B4" s="216" t="s"/>
      <c r="C4" s="15" t="s"/>
      <c r="D4" s="445" t="s">
        <v>507</v>
      </c>
      <c r="E4" s="63" t="s">
        <v>508</v>
      </c>
      <c r="F4" s="63" t="s">
        <v>510</v>
      </c>
      <c r="G4" s="445" t="s">
        <v>25</v>
      </c>
      <c r="H4" s="445" t="s">
        <v>39</v>
      </c>
      <c r="I4" s="446">
        <v>30000</v>
      </c>
      <c r="J4" s="447">
        <v>1</v>
      </c>
      <c r="K4" s="446">
        <v>30000</v>
      </c>
      <c r="L4" s="447">
        <v>0.6</v>
      </c>
      <c r="M4" s="446">
        <v>18000</v>
      </c>
      <c r="N4" s="452" t="s"/>
      <c r="O4" s="453" t="s"/>
      <c r="P4" s="453" t="s"/>
      <c r="Q4" s="453" t="s"/>
      <c r="R4" s="453" t="s"/>
      <c r="S4" s="454" t="s"/>
      <c r="T4" s="59" t="s"/>
      <c r="U4" s="59" t="s"/>
      <c r="V4" s="59" t="s"/>
    </row>
    <row r="5" spans="1:22">
      <c r="A5" s="451" t="s"/>
      <c r="B5" s="216" t="s"/>
      <c r="C5" s="15" t="s"/>
      <c r="D5" s="445" t="s">
        <v>507</v>
      </c>
      <c r="E5" s="63" t="s">
        <v>78</v>
      </c>
      <c r="F5" s="63" t="s">
        <v>510</v>
      </c>
      <c r="G5" s="445" t="s">
        <v>25</v>
      </c>
      <c r="H5" s="445" t="s">
        <v>39</v>
      </c>
      <c r="I5" s="446">
        <v>180000</v>
      </c>
      <c r="J5" s="447">
        <v>1</v>
      </c>
      <c r="K5" s="446">
        <v>180000</v>
      </c>
      <c r="L5" s="447">
        <v>0.6</v>
      </c>
      <c r="M5" s="446">
        <v>108000</v>
      </c>
      <c r="N5" s="452" t="s"/>
      <c r="O5" s="453" t="s"/>
      <c r="P5" s="453" t="s"/>
      <c r="Q5" s="453" t="s"/>
      <c r="R5" s="453" t="s"/>
      <c r="S5" s="454" t="s"/>
      <c r="T5" s="59" t="s"/>
      <c r="U5" s="59" t="s"/>
      <c r="V5" s="59" t="s"/>
    </row>
    <row r="6" spans="1:22">
      <c r="A6" s="451" t="s"/>
      <c r="B6" s="216" t="s"/>
      <c r="C6" s="15" t="s"/>
      <c r="D6" s="445" t="s">
        <v>507</v>
      </c>
      <c r="E6" s="63" t="s">
        <v>511</v>
      </c>
      <c r="F6" s="63" t="s">
        <v>511</v>
      </c>
      <c r="G6" s="445" t="s">
        <v>25</v>
      </c>
      <c r="H6" s="445" t="s">
        <v>39</v>
      </c>
      <c r="I6" s="446">
        <v>5000</v>
      </c>
      <c r="J6" s="447">
        <v>1</v>
      </c>
      <c r="K6" s="446">
        <v>5000</v>
      </c>
      <c r="L6" s="447">
        <v>0.6</v>
      </c>
      <c r="M6" s="446">
        <v>3000</v>
      </c>
      <c r="N6" s="455" t="s"/>
      <c r="O6" s="456" t="s"/>
      <c r="P6" s="456" t="s"/>
      <c r="Q6" s="456" t="s"/>
      <c r="R6" s="456" t="s"/>
      <c r="S6" s="457" t="s"/>
      <c r="T6" s="59" t="s"/>
      <c r="U6" s="59" t="s"/>
      <c r="V6" s="59" t="s"/>
    </row>
    <row r="7" spans="1:22" ht="27.75" customHeight="1">
      <c r="A7" s="444">
        <v>2</v>
      </c>
      <c r="B7" s="56" t="s">
        <v>69</v>
      </c>
      <c r="C7" s="42" t="s">
        <v>913</v>
      </c>
      <c r="D7" s="445" t="s">
        <v>71</v>
      </c>
      <c r="E7" s="63" t="s">
        <v>50</v>
      </c>
      <c r="F7" s="63" t="s"/>
      <c r="G7" s="445" t="s">
        <v>512</v>
      </c>
      <c r="H7" s="458" t="s">
        <v>513</v>
      </c>
      <c r="I7" s="446">
        <v>0</v>
      </c>
      <c r="J7" s="459">
        <v>0.6</v>
      </c>
      <c r="K7" s="446">
        <v>0</v>
      </c>
      <c r="L7" s="447">
        <v>0.55</v>
      </c>
      <c r="M7" s="446">
        <v>0</v>
      </c>
      <c r="N7" s="445" t="s"/>
      <c r="O7" s="446" t="s"/>
      <c r="P7" s="445" t="s"/>
      <c r="Q7" s="446" t="s"/>
      <c r="R7" s="445" t="s"/>
      <c r="S7" s="460" t="s"/>
      <c r="T7" s="59" t="s"/>
      <c r="U7" s="59" t="s"/>
      <c r="V7" s="59" t="s"/>
    </row>
    <row r="8" spans="1:22">
      <c r="A8" s="451" t="s"/>
      <c r="B8" s="59" t="s"/>
      <c r="C8" s="15" t="s"/>
      <c r="D8" s="445" t="s">
        <v>71</v>
      </c>
      <c r="E8" s="63" t="s">
        <v>44</v>
      </c>
      <c r="F8" s="63" t="s"/>
      <c r="G8" s="445" t="s">
        <v>514</v>
      </c>
      <c r="H8" s="445" t="s">
        <v>513</v>
      </c>
      <c r="I8" s="446">
        <v>60</v>
      </c>
      <c r="J8" s="459">
        <v>0.6</v>
      </c>
      <c r="K8" s="446">
        <v>36</v>
      </c>
      <c r="L8" s="447">
        <v>0.55</v>
      </c>
      <c r="M8" s="446">
        <v>19.8</v>
      </c>
      <c r="N8" s="445" t="s"/>
      <c r="O8" s="446">
        <f>=K8*L8*12</f>
        <v>237.6</v>
      </c>
      <c r="P8" s="445" t="s"/>
      <c r="Q8" s="446">
        <f>=K8*L8*24</f>
        <v>475.2</v>
      </c>
      <c r="R8" s="445" t="s"/>
      <c r="S8" s="461">
        <f>=K8*L8*36</f>
        <v>712.8</v>
      </c>
      <c r="T8" s="59" t="s"/>
      <c r="U8" s="59" t="s"/>
      <c r="V8" s="59" t="s"/>
    </row>
    <row r="9" spans="1:22">
      <c r="A9" s="451" t="s"/>
      <c r="B9" s="59" t="s"/>
      <c r="C9" s="15" t="s"/>
      <c r="D9" s="445" t="s">
        <v>71</v>
      </c>
      <c r="E9" s="63" t="s">
        <v>74</v>
      </c>
      <c r="F9" s="63" t="s"/>
      <c r="G9" s="445" t="s">
        <v>514</v>
      </c>
      <c r="H9" s="445" t="s">
        <v>513</v>
      </c>
      <c r="I9" s="446">
        <v>200</v>
      </c>
      <c r="J9" s="459">
        <v>0.6</v>
      </c>
      <c r="K9" s="446">
        <v>120</v>
      </c>
      <c r="L9" s="447">
        <v>0.55</v>
      </c>
      <c r="M9" s="446">
        <v>66</v>
      </c>
      <c r="N9" s="445" t="s"/>
      <c r="O9" s="446">
        <f>=K9*L9*12</f>
        <v>792</v>
      </c>
      <c r="P9" s="445" t="s"/>
      <c r="Q9" s="446">
        <f>=K9*L9*24</f>
        <v>1584</v>
      </c>
      <c r="R9" s="445" t="s"/>
      <c r="S9" s="461">
        <f>=K9*L9*36</f>
        <v>2376</v>
      </c>
      <c r="T9" s="59" t="s"/>
      <c r="U9" s="59" t="s"/>
      <c r="V9" s="59" t="s"/>
    </row>
    <row r="10" spans="1:22" s="907" customFormat="1" ht="27.75" customHeight="1">
      <c r="A10" s="462">
        <v>3</v>
      </c>
      <c r="B10" s="156" t="s">
        <v>69</v>
      </c>
      <c r="C10" s="463" t="s">
        <v>914</v>
      </c>
      <c r="D10" s="464" t="s">
        <v>94</v>
      </c>
      <c r="E10" s="465" t="s"/>
      <c r="F10" s="465" t="s">
        <v>515</v>
      </c>
      <c r="G10" s="464" t="s">
        <v>516</v>
      </c>
      <c r="H10" s="464" t="s">
        <v>517</v>
      </c>
      <c r="I10" s="466">
        <v>980</v>
      </c>
      <c r="J10" s="467">
        <v>0.6</v>
      </c>
      <c r="K10" s="466">
        <v>588</v>
      </c>
      <c r="L10" s="468">
        <v>0.55</v>
      </c>
      <c r="M10" s="466">
        <v>323.4</v>
      </c>
      <c r="N10" s="469">
        <v>0.85</v>
      </c>
      <c r="O10" s="466">
        <f>=K10*12*L10</f>
        <v>3880.8</v>
      </c>
      <c r="P10" s="469">
        <v>0.7</v>
      </c>
      <c r="Q10" s="466">
        <f>=K10*24*L10</f>
        <v>7761.6</v>
      </c>
      <c r="R10" s="469">
        <v>0.5</v>
      </c>
      <c r="S10" s="470">
        <f>=I10*36*R10*L10</f>
        <v>9702</v>
      </c>
      <c r="T10" s="59" t="s"/>
      <c r="U10" s="59" t="s"/>
      <c r="V10" s="59" t="s"/>
    </row>
    <row r="11" spans="1:22" s="907" customFormat="1" ht="27.75" customHeight="1">
      <c r="A11" s="462">
        <v>4</v>
      </c>
      <c r="B11" s="156" t="s">
        <v>69</v>
      </c>
      <c r="C11" s="471" t="s">
        <v>915</v>
      </c>
      <c r="D11" s="472" t="s">
        <v>94</v>
      </c>
      <c r="E11" s="473" t="s">
        <v>518</v>
      </c>
      <c r="F11" s="473" t="s">
        <v>518</v>
      </c>
      <c r="G11" s="472" t="s">
        <v>514</v>
      </c>
      <c r="H11" s="472" t="s">
        <v>519</v>
      </c>
      <c r="I11" s="474">
        <v>40</v>
      </c>
      <c r="J11" s="475">
        <v>1</v>
      </c>
      <c r="K11" s="474">
        <v>40</v>
      </c>
      <c r="L11" s="475">
        <v>0.55</v>
      </c>
      <c r="M11" s="474">
        <v>22</v>
      </c>
      <c r="N11" s="472" t="s"/>
      <c r="O11" s="474">
        <f>=K11*12*L11</f>
        <v>264</v>
      </c>
      <c r="P11" s="472" t="s"/>
      <c r="Q11" s="474">
        <f>=K11*24*L11</f>
        <v>528</v>
      </c>
      <c r="R11" s="472" t="s"/>
      <c r="S11" s="476">
        <f>=K11*36*L11</f>
        <v>792</v>
      </c>
      <c r="T11" s="59" t="s"/>
      <c r="U11" s="59" t="s"/>
      <c r="V11" s="59" t="s"/>
    </row>
    <row r="12" spans="1:22" s="908" customFormat="1">
      <c r="A12" s="462">
        <v>5</v>
      </c>
      <c r="B12" s="156" t="s">
        <v>69</v>
      </c>
      <c r="C12" s="477" t="s">
        <v>916</v>
      </c>
      <c r="D12" s="472" t="s">
        <v>94</v>
      </c>
      <c r="E12" s="473" t="s"/>
      <c r="F12" s="473">
        <v>20</v>
      </c>
      <c r="G12" s="472" t="s">
        <v>514</v>
      </c>
      <c r="H12" s="472" t="s">
        <v>66</v>
      </c>
      <c r="I12" s="474">
        <v>1700</v>
      </c>
      <c r="J12" s="475">
        <v>1</v>
      </c>
      <c r="K12" s="474">
        <v>1700</v>
      </c>
      <c r="L12" s="475">
        <v>0.55</v>
      </c>
      <c r="M12" s="474">
        <v>935</v>
      </c>
      <c r="N12" s="478">
        <v>0.85</v>
      </c>
      <c r="O12" s="474">
        <f>=I12*12*N12*L12</f>
        <v>9537</v>
      </c>
      <c r="P12" s="478">
        <v>0.85</v>
      </c>
      <c r="Q12" s="474">
        <f>=I12*24*P12*L12</f>
        <v>19074</v>
      </c>
      <c r="R12" s="478">
        <v>0.85</v>
      </c>
      <c r="S12" s="476">
        <f>=I12*36*R12*L12</f>
        <v>28611</v>
      </c>
      <c r="T12" s="59" t="s"/>
      <c r="U12" s="59" t="s"/>
      <c r="V12" s="59" t="s"/>
    </row>
    <row r="13" spans="1:22" s="908" customFormat="1">
      <c r="A13" s="451" t="s"/>
      <c r="B13" s="216" t="s"/>
      <c r="C13" s="26" t="s"/>
      <c r="D13" s="472" t="s">
        <v>94</v>
      </c>
      <c r="E13" s="473" t="s"/>
      <c r="F13" s="473">
        <v>50</v>
      </c>
      <c r="G13" s="472" t="s">
        <v>514</v>
      </c>
      <c r="H13" s="472" t="s">
        <v>66</v>
      </c>
      <c r="I13" s="474">
        <v>4200</v>
      </c>
      <c r="J13" s="475">
        <v>1</v>
      </c>
      <c r="K13" s="474">
        <v>4200</v>
      </c>
      <c r="L13" s="475">
        <v>0.55</v>
      </c>
      <c r="M13" s="474">
        <v>2310</v>
      </c>
      <c r="N13" s="478">
        <v>0.85</v>
      </c>
      <c r="O13" s="474">
        <f>=I13*12*N13*L13</f>
        <v>23562</v>
      </c>
      <c r="P13" s="478">
        <v>0.85</v>
      </c>
      <c r="Q13" s="474">
        <f>=I13*24*P13*L13</f>
        <v>47124</v>
      </c>
      <c r="R13" s="478">
        <v>0.85</v>
      </c>
      <c r="S13" s="476">
        <f>=I13*36*R13*L13</f>
        <v>70686</v>
      </c>
      <c r="T13" s="59" t="s"/>
      <c r="U13" s="59" t="s"/>
      <c r="V13" s="59" t="s"/>
    </row>
    <row r="14" spans="1:22" s="908" customFormat="1">
      <c r="A14" s="451" t="s"/>
      <c r="B14" s="216" t="s"/>
      <c r="C14" s="26" t="s"/>
      <c r="D14" s="472" t="s">
        <v>94</v>
      </c>
      <c r="E14" s="473" t="s"/>
      <c r="F14" s="473">
        <v>100</v>
      </c>
      <c r="G14" s="472" t="s">
        <v>514</v>
      </c>
      <c r="H14" s="472" t="s">
        <v>66</v>
      </c>
      <c r="I14" s="474">
        <v>8300</v>
      </c>
      <c r="J14" s="475">
        <v>1</v>
      </c>
      <c r="K14" s="474">
        <v>8300</v>
      </c>
      <c r="L14" s="475">
        <v>0.55</v>
      </c>
      <c r="M14" s="474">
        <v>4565</v>
      </c>
      <c r="N14" s="478">
        <v>0.85</v>
      </c>
      <c r="O14" s="474">
        <f>=I14*12*N14*L14</f>
        <v>46563</v>
      </c>
      <c r="P14" s="478">
        <v>0.85</v>
      </c>
      <c r="Q14" s="474">
        <f>=I14*24*P14*L14</f>
        <v>93126</v>
      </c>
      <c r="R14" s="478">
        <v>0.85</v>
      </c>
      <c r="S14" s="476">
        <f>=I14*36*R14*L14</f>
        <v>139689</v>
      </c>
      <c r="T14" s="59" t="s"/>
      <c r="U14" s="59" t="s"/>
      <c r="V14" s="59" t="s"/>
    </row>
    <row r="15" spans="1:22" s="908" customFormat="1">
      <c r="A15" s="451" t="s"/>
      <c r="B15" s="216" t="s"/>
      <c r="C15" s="26" t="s"/>
      <c r="D15" s="472" t="s">
        <v>94</v>
      </c>
      <c r="E15" s="473" t="s"/>
      <c r="F15" s="473">
        <v>200</v>
      </c>
      <c r="G15" s="472" t="s">
        <v>514</v>
      </c>
      <c r="H15" s="472" t="s">
        <v>66</v>
      </c>
      <c r="I15" s="474">
        <v>16600</v>
      </c>
      <c r="J15" s="475">
        <v>1</v>
      </c>
      <c r="K15" s="474">
        <v>16600</v>
      </c>
      <c r="L15" s="475">
        <v>0.55</v>
      </c>
      <c r="M15" s="474">
        <v>9130</v>
      </c>
      <c r="N15" s="478">
        <v>0.85</v>
      </c>
      <c r="O15" s="474">
        <f>=I15*12*N15*L15</f>
        <v>93126</v>
      </c>
      <c r="P15" s="478">
        <v>0.85</v>
      </c>
      <c r="Q15" s="474">
        <f>=I15*24*P15*L15</f>
        <v>186252</v>
      </c>
      <c r="R15" s="478">
        <v>0.85</v>
      </c>
      <c r="S15" s="476">
        <f>=I15*36*R15*L15</f>
        <v>279378</v>
      </c>
      <c r="T15" s="59" t="s"/>
      <c r="U15" s="59" t="s"/>
      <c r="V15" s="59" t="s"/>
    </row>
    <row r="16" spans="1:22" s="908" customFormat="1">
      <c r="A16" s="451" t="s"/>
      <c r="B16" s="216" t="s"/>
      <c r="C16" s="26" t="s"/>
      <c r="D16" s="472" t="s">
        <v>94</v>
      </c>
      <c r="E16" s="473" t="s"/>
      <c r="F16" s="473">
        <v>400</v>
      </c>
      <c r="G16" s="472" t="s">
        <v>514</v>
      </c>
      <c r="H16" s="472" t="s">
        <v>66</v>
      </c>
      <c r="I16" s="474">
        <v>29900</v>
      </c>
      <c r="J16" s="475">
        <v>1</v>
      </c>
      <c r="K16" s="474">
        <v>29900</v>
      </c>
      <c r="L16" s="475">
        <v>0.55</v>
      </c>
      <c r="M16" s="474">
        <v>16445</v>
      </c>
      <c r="N16" s="478">
        <v>0.85</v>
      </c>
      <c r="O16" s="474">
        <f>=I16*12*N16*L16</f>
        <v>167739</v>
      </c>
      <c r="P16" s="478">
        <v>0.85</v>
      </c>
      <c r="Q16" s="474">
        <f>=I16*24*P16*L16</f>
        <v>335478</v>
      </c>
      <c r="R16" s="478">
        <v>0.85</v>
      </c>
      <c r="S16" s="476">
        <f>=I16*36*R16*L16</f>
        <v>503217</v>
      </c>
      <c r="T16" s="59" t="s"/>
      <c r="U16" s="59" t="s"/>
      <c r="V16" s="59" t="s"/>
    </row>
    <row r="17" spans="1:22" s="908" customFormat="1">
      <c r="A17" s="451" t="s"/>
      <c r="B17" s="216" t="s"/>
      <c r="C17" s="26" t="s"/>
      <c r="D17" s="472" t="s">
        <v>94</v>
      </c>
      <c r="E17" s="473" t="s"/>
      <c r="F17" s="473">
        <v>800</v>
      </c>
      <c r="G17" s="472" t="s">
        <v>514</v>
      </c>
      <c r="H17" s="472" t="s">
        <v>66</v>
      </c>
      <c r="I17" s="474">
        <v>59800</v>
      </c>
      <c r="J17" s="475">
        <v>1</v>
      </c>
      <c r="K17" s="474">
        <v>59800</v>
      </c>
      <c r="L17" s="475">
        <v>0.55</v>
      </c>
      <c r="M17" s="474">
        <v>32890</v>
      </c>
      <c r="N17" s="478">
        <v>0.85</v>
      </c>
      <c r="O17" s="474">
        <f>=I17*12*N17*L17</f>
        <v>335478</v>
      </c>
      <c r="P17" s="478">
        <v>0.85</v>
      </c>
      <c r="Q17" s="474">
        <f>=I17*24*P17*L17</f>
        <v>670956</v>
      </c>
      <c r="R17" s="478">
        <v>0.85</v>
      </c>
      <c r="S17" s="476">
        <f>=I17*36*R17*L17</f>
        <v>1006434</v>
      </c>
      <c r="T17" s="59" t="s"/>
      <c r="U17" s="59" t="s"/>
      <c r="V17" s="59" t="s"/>
    </row>
    <row r="18" spans="1:22" s="908" customFormat="1">
      <c r="A18" s="462">
        <v>6</v>
      </c>
      <c r="B18" s="465" t="s">
        <v>75</v>
      </c>
      <c r="C18" s="479" t="s">
        <v>520</v>
      </c>
      <c r="D18" s="464" t="s">
        <v>71</v>
      </c>
      <c r="E18" s="465" t="s">
        <v>50</v>
      </c>
      <c r="F18" s="465" t="s">
        <v>521</v>
      </c>
      <c r="G18" s="464" t="s">
        <v>514</v>
      </c>
      <c r="H18" s="464" t="s">
        <v>66</v>
      </c>
      <c r="I18" s="466">
        <v>700</v>
      </c>
      <c r="J18" s="468">
        <v>1</v>
      </c>
      <c r="K18" s="466">
        <v>700</v>
      </c>
      <c r="L18" s="468">
        <v>0.55</v>
      </c>
      <c r="M18" s="466">
        <v>385</v>
      </c>
      <c r="N18" s="469">
        <v>1</v>
      </c>
      <c r="O18" s="466">
        <f>=M18*12</f>
        <v>4620</v>
      </c>
      <c r="P18" s="469">
        <v>1</v>
      </c>
      <c r="Q18" s="466">
        <f>=M18*24</f>
        <v>9240</v>
      </c>
      <c r="R18" s="469">
        <v>1</v>
      </c>
      <c r="S18" s="480">
        <f>=M18*36</f>
        <v>13860</v>
      </c>
      <c r="T18" s="481" t="s"/>
      <c r="U18" s="481" t="s"/>
      <c r="V18" s="481" t="s"/>
    </row>
    <row r="19" spans="1:22" s="908" customFormat="1">
      <c r="A19" s="451" t="s"/>
      <c r="B19" s="216" t="s"/>
      <c r="C19" s="15" t="s"/>
      <c r="D19" s="464" t="s">
        <v>71</v>
      </c>
      <c r="E19" s="465" t="s">
        <v>50</v>
      </c>
      <c r="F19" s="465" t="s">
        <v>522</v>
      </c>
      <c r="G19" s="464" t="s">
        <v>25</v>
      </c>
      <c r="H19" s="464" t="s">
        <v>39</v>
      </c>
      <c r="I19" s="466">
        <v>1000</v>
      </c>
      <c r="J19" s="468">
        <v>1</v>
      </c>
      <c r="K19" s="466">
        <v>1000</v>
      </c>
      <c r="L19" s="468">
        <v>0.55</v>
      </c>
      <c r="M19" s="466">
        <v>550</v>
      </c>
      <c r="N19" s="469">
        <v>1</v>
      </c>
      <c r="O19" s="466">
        <f>=M19*12</f>
        <v>6600</v>
      </c>
      <c r="P19" s="469">
        <v>1</v>
      </c>
      <c r="Q19" s="466">
        <f>=M19*24</f>
        <v>13200</v>
      </c>
      <c r="R19" s="469">
        <v>1</v>
      </c>
      <c r="S19" s="480">
        <f>=M19*36</f>
        <v>19800</v>
      </c>
      <c r="T19" s="481" t="s"/>
      <c r="U19" s="481" t="s"/>
      <c r="V19" s="481" t="s"/>
    </row>
    <row r="20" spans="1:22" s="908" customFormat="1">
      <c r="A20" s="451" t="s"/>
      <c r="B20" s="216" t="s"/>
      <c r="C20" s="15" t="s"/>
      <c r="D20" s="464" t="s">
        <v>71</v>
      </c>
      <c r="E20" s="465" t="s">
        <v>50</v>
      </c>
      <c r="F20" s="465" t="s">
        <v>523</v>
      </c>
      <c r="G20" s="464" t="s">
        <v>514</v>
      </c>
      <c r="H20" s="464" t="s">
        <v>66</v>
      </c>
      <c r="I20" s="466">
        <v>2000</v>
      </c>
      <c r="J20" s="468">
        <v>1</v>
      </c>
      <c r="K20" s="466">
        <v>2000</v>
      </c>
      <c r="L20" s="468">
        <v>0.55</v>
      </c>
      <c r="M20" s="466">
        <v>1100</v>
      </c>
      <c r="N20" s="469">
        <v>1</v>
      </c>
      <c r="O20" s="466">
        <f>=M20*12</f>
        <v>13200</v>
      </c>
      <c r="P20" s="469">
        <v>1</v>
      </c>
      <c r="Q20" s="466">
        <f>=M20*24</f>
        <v>26400</v>
      </c>
      <c r="R20" s="469">
        <v>1</v>
      </c>
      <c r="S20" s="480">
        <f>=M20*36</f>
        <v>39600</v>
      </c>
      <c r="T20" s="481" t="s"/>
      <c r="U20" s="481" t="s"/>
      <c r="V20" s="481" t="s"/>
    </row>
    <row r="21" spans="1:22" s="908" customFormat="1">
      <c r="A21" s="451" t="s"/>
      <c r="B21" s="216" t="s"/>
      <c r="C21" s="15" t="s"/>
      <c r="D21" s="464" t="s">
        <v>71</v>
      </c>
      <c r="E21" s="465" t="s">
        <v>50</v>
      </c>
      <c r="F21" s="465" t="s">
        <v>524</v>
      </c>
      <c r="G21" s="464" t="s">
        <v>514</v>
      </c>
      <c r="H21" s="464" t="s">
        <v>66</v>
      </c>
      <c r="I21" s="466">
        <v>4000</v>
      </c>
      <c r="J21" s="468">
        <v>1</v>
      </c>
      <c r="K21" s="466">
        <v>4000</v>
      </c>
      <c r="L21" s="468">
        <v>0.55</v>
      </c>
      <c r="M21" s="466">
        <v>2200</v>
      </c>
      <c r="N21" s="469">
        <v>1</v>
      </c>
      <c r="O21" s="466">
        <f>=M21*12</f>
        <v>26400</v>
      </c>
      <c r="P21" s="469">
        <v>1</v>
      </c>
      <c r="Q21" s="466">
        <f>=M21*24</f>
        <v>52800</v>
      </c>
      <c r="R21" s="469">
        <v>1</v>
      </c>
      <c r="S21" s="480">
        <f>=M21*36</f>
        <v>79200</v>
      </c>
      <c r="T21" s="481" t="s"/>
      <c r="U21" s="481" t="s"/>
      <c r="V21" s="481" t="s"/>
    </row>
    <row r="22" spans="1:22" s="908" customFormat="1">
      <c r="A22" s="451" t="s"/>
      <c r="B22" s="216" t="s"/>
      <c r="C22" s="15" t="s"/>
      <c r="D22" s="464" t="s">
        <v>71</v>
      </c>
      <c r="E22" s="465" t="s">
        <v>50</v>
      </c>
      <c r="F22" s="465" t="s">
        <v>525</v>
      </c>
      <c r="G22" s="464" t="s">
        <v>514</v>
      </c>
      <c r="H22" s="464" t="s">
        <v>66</v>
      </c>
      <c r="I22" s="466">
        <v>8000</v>
      </c>
      <c r="J22" s="468">
        <v>1</v>
      </c>
      <c r="K22" s="466">
        <v>8000</v>
      </c>
      <c r="L22" s="468">
        <v>0.55</v>
      </c>
      <c r="M22" s="466">
        <v>4400</v>
      </c>
      <c r="N22" s="469">
        <v>1</v>
      </c>
      <c r="O22" s="466">
        <f>=M22*12</f>
        <v>52800</v>
      </c>
      <c r="P22" s="469">
        <v>1</v>
      </c>
      <c r="Q22" s="466">
        <f>=M22*24</f>
        <v>105600</v>
      </c>
      <c r="R22" s="469">
        <v>1</v>
      </c>
      <c r="S22" s="480">
        <f>=M22*36</f>
        <v>158400</v>
      </c>
      <c r="T22" s="481" t="s"/>
      <c r="U22" s="481" t="s"/>
      <c r="V22" s="481" t="s"/>
    </row>
    <row r="23" spans="1:22" s="908" customFormat="1">
      <c r="A23" s="451" t="s"/>
      <c r="B23" s="216" t="s"/>
      <c r="C23" s="15" t="s"/>
      <c r="D23" s="464" t="s">
        <v>71</v>
      </c>
      <c r="E23" s="465" t="s">
        <v>185</v>
      </c>
      <c r="F23" s="465" t="s">
        <v>521</v>
      </c>
      <c r="G23" s="464" t="s">
        <v>514</v>
      </c>
      <c r="H23" s="464" t="s">
        <v>66</v>
      </c>
      <c r="I23" s="466">
        <v>1000</v>
      </c>
      <c r="J23" s="468">
        <v>1</v>
      </c>
      <c r="K23" s="466">
        <v>1000</v>
      </c>
      <c r="L23" s="468">
        <v>0.55</v>
      </c>
      <c r="M23" s="466">
        <v>550</v>
      </c>
      <c r="N23" s="469">
        <v>1</v>
      </c>
      <c r="O23" s="466">
        <f>=M23*12</f>
        <v>6600</v>
      </c>
      <c r="P23" s="469">
        <v>1</v>
      </c>
      <c r="Q23" s="466">
        <f>=M23*24</f>
        <v>13200</v>
      </c>
      <c r="R23" s="469">
        <v>1</v>
      </c>
      <c r="S23" s="480">
        <f>=M23*36</f>
        <v>19800</v>
      </c>
      <c r="T23" s="481" t="s"/>
      <c r="U23" s="481" t="s"/>
      <c r="V23" s="481" t="s"/>
    </row>
    <row r="24" spans="1:22" s="908" customFormat="1">
      <c r="A24" s="451" t="s"/>
      <c r="B24" s="216" t="s"/>
      <c r="C24" s="15" t="s"/>
      <c r="D24" s="464" t="s">
        <v>71</v>
      </c>
      <c r="E24" s="465" t="s">
        <v>185</v>
      </c>
      <c r="F24" s="465" t="s">
        <v>522</v>
      </c>
      <c r="G24" s="464" t="s">
        <v>25</v>
      </c>
      <c r="H24" s="464" t="s">
        <v>39</v>
      </c>
      <c r="I24" s="466">
        <v>7000</v>
      </c>
      <c r="J24" s="468">
        <v>1</v>
      </c>
      <c r="K24" s="466">
        <v>7000</v>
      </c>
      <c r="L24" s="468">
        <v>0.55</v>
      </c>
      <c r="M24" s="466">
        <v>3850</v>
      </c>
      <c r="N24" s="469">
        <v>1</v>
      </c>
      <c r="O24" s="466">
        <f>=M24*12</f>
        <v>46200</v>
      </c>
      <c r="P24" s="469">
        <v>1</v>
      </c>
      <c r="Q24" s="466">
        <f>=M24*24</f>
        <v>92400</v>
      </c>
      <c r="R24" s="469">
        <v>1</v>
      </c>
      <c r="S24" s="480">
        <f>=M24*36</f>
        <v>138600</v>
      </c>
      <c r="T24" s="481" t="s"/>
      <c r="U24" s="481" t="s"/>
      <c r="V24" s="481" t="s"/>
    </row>
    <row r="25" spans="1:22" s="908" customFormat="1">
      <c r="A25" s="462">
        <v>7</v>
      </c>
      <c r="B25" s="465" t="s">
        <v>75</v>
      </c>
      <c r="C25" s="479" t="s">
        <v>526</v>
      </c>
      <c r="D25" s="464" t="s">
        <v>94</v>
      </c>
      <c r="E25" s="465" t="s"/>
      <c r="F25" s="465">
        <v>5</v>
      </c>
      <c r="G25" s="464" t="s">
        <v>514</v>
      </c>
      <c r="H25" s="464" t="s">
        <v>66</v>
      </c>
      <c r="I25" s="466">
        <v>125</v>
      </c>
      <c r="J25" s="467">
        <v>0.6</v>
      </c>
      <c r="K25" s="466">
        <v>75</v>
      </c>
      <c r="L25" s="468">
        <v>0.55</v>
      </c>
      <c r="M25" s="466">
        <v>41.25</v>
      </c>
      <c r="N25" s="469">
        <v>1</v>
      </c>
      <c r="O25" s="466">
        <v>783.75</v>
      </c>
      <c r="P25" s="469">
        <v>1</v>
      </c>
      <c r="Q25" s="482">
        <v>1567.5</v>
      </c>
      <c r="R25" s="469">
        <v>1</v>
      </c>
      <c r="S25" s="483">
        <v>2351.25</v>
      </c>
      <c r="T25" s="481" t="s"/>
      <c r="U25" s="481" t="s"/>
      <c r="V25" s="481" t="s"/>
    </row>
    <row r="26" spans="1:22" s="908" customFormat="1">
      <c r="A26" s="451" t="s"/>
      <c r="B26" s="216" t="s"/>
      <c r="C26" s="15" t="s"/>
      <c r="D26" s="464" t="s">
        <v>94</v>
      </c>
      <c r="E26" s="465" t="s"/>
      <c r="F26" s="465">
        <v>10</v>
      </c>
      <c r="G26" s="464" t="s">
        <v>514</v>
      </c>
      <c r="H26" s="464" t="s">
        <v>66</v>
      </c>
      <c r="I26" s="466">
        <v>250</v>
      </c>
      <c r="J26" s="467">
        <v>0.6</v>
      </c>
      <c r="K26" s="466">
        <v>150</v>
      </c>
      <c r="L26" s="468">
        <v>0.55</v>
      </c>
      <c r="M26" s="466">
        <v>82.5</v>
      </c>
      <c r="N26" s="469">
        <v>1</v>
      </c>
      <c r="O26" s="466">
        <v>1485</v>
      </c>
      <c r="P26" s="469">
        <v>1</v>
      </c>
      <c r="Q26" s="484">
        <v>2970</v>
      </c>
      <c r="R26" s="469">
        <v>1</v>
      </c>
      <c r="S26" s="483">
        <v>4455</v>
      </c>
      <c r="T26" s="481" t="s"/>
      <c r="U26" s="481" t="s"/>
      <c r="V26" s="481" t="s"/>
    </row>
    <row r="27" spans="1:22" s="908" customFormat="1">
      <c r="A27" s="451" t="s"/>
      <c r="B27" s="216" t="s"/>
      <c r="C27" s="15" t="s"/>
      <c r="D27" s="464" t="s">
        <v>94</v>
      </c>
      <c r="E27" s="465" t="s"/>
      <c r="F27" s="465">
        <v>50</v>
      </c>
      <c r="G27" s="464" t="s">
        <v>514</v>
      </c>
      <c r="H27" s="464" t="s">
        <v>66</v>
      </c>
      <c r="I27" s="466">
        <v>1250</v>
      </c>
      <c r="J27" s="467">
        <v>0.6</v>
      </c>
      <c r="K27" s="466">
        <v>750</v>
      </c>
      <c r="L27" s="468">
        <v>0.55</v>
      </c>
      <c r="M27" s="466">
        <v>412.5</v>
      </c>
      <c r="N27" s="469">
        <v>1</v>
      </c>
      <c r="O27" s="466">
        <v>5362.5</v>
      </c>
      <c r="P27" s="469">
        <v>1</v>
      </c>
      <c r="Q27" s="484">
        <v>10725</v>
      </c>
      <c r="R27" s="469">
        <v>1</v>
      </c>
      <c r="S27" s="483">
        <v>16087.5</v>
      </c>
      <c r="T27" s="481" t="s"/>
      <c r="U27" s="481" t="s"/>
      <c r="V27" s="481" t="s"/>
    </row>
    <row r="28" spans="1:22" s="908" customFormat="1">
      <c r="A28" s="451" t="s"/>
      <c r="B28" s="216" t="s"/>
      <c r="C28" s="15" t="s"/>
      <c r="D28" s="464" t="s">
        <v>94</v>
      </c>
      <c r="E28" s="465" t="s"/>
      <c r="F28" s="465">
        <v>200</v>
      </c>
      <c r="G28" s="464" t="s">
        <v>514</v>
      </c>
      <c r="H28" s="464" t="s">
        <v>66</v>
      </c>
      <c r="I28" s="466">
        <v>5000</v>
      </c>
      <c r="J28" s="467">
        <v>0.6</v>
      </c>
      <c r="K28" s="466">
        <v>3000</v>
      </c>
      <c r="L28" s="468">
        <v>0.55</v>
      </c>
      <c r="M28" s="466">
        <v>1650</v>
      </c>
      <c r="N28" s="469">
        <v>1</v>
      </c>
      <c r="O28" s="466">
        <v>16500</v>
      </c>
      <c r="P28" s="469">
        <v>1</v>
      </c>
      <c r="Q28" s="484">
        <v>33000</v>
      </c>
      <c r="R28" s="469">
        <v>1</v>
      </c>
      <c r="S28" s="483">
        <v>49500</v>
      </c>
      <c r="T28" s="481" t="s"/>
      <c r="U28" s="481" t="s"/>
      <c r="V28" s="481" t="s"/>
    </row>
    <row r="29" spans="1:22" s="908" customFormat="1">
      <c r="A29" s="451" t="s"/>
      <c r="B29" s="216" t="s"/>
      <c r="C29" s="15" t="s"/>
      <c r="D29" s="464" t="s">
        <v>94</v>
      </c>
      <c r="E29" s="465" t="s"/>
      <c r="F29" s="465">
        <v>500</v>
      </c>
      <c r="G29" s="464" t="s">
        <v>514</v>
      </c>
      <c r="H29" s="464" t="s">
        <v>66</v>
      </c>
      <c r="I29" s="466">
        <v>12500</v>
      </c>
      <c r="J29" s="467">
        <v>0.6</v>
      </c>
      <c r="K29" s="466">
        <v>7500</v>
      </c>
      <c r="L29" s="468">
        <v>0.55</v>
      </c>
      <c r="M29" s="466">
        <v>4125</v>
      </c>
      <c r="N29" s="469">
        <v>1</v>
      </c>
      <c r="O29" s="466">
        <v>33000</v>
      </c>
      <c r="P29" s="469">
        <v>1</v>
      </c>
      <c r="Q29" s="484">
        <v>66000</v>
      </c>
      <c r="R29" s="469">
        <v>1</v>
      </c>
      <c r="S29" s="483">
        <v>99000</v>
      </c>
      <c r="T29" s="481" t="s"/>
      <c r="U29" s="481" t="s"/>
      <c r="V29" s="481" t="s"/>
    </row>
    <row r="30" spans="1:22" ht="66">
      <c r="A30" s="444">
        <v>8</v>
      </c>
      <c r="B30" s="63" t="s">
        <v>75</v>
      </c>
      <c r="C30" s="15" t="s">
        <v>527</v>
      </c>
      <c r="D30" s="445" t="s">
        <v>71</v>
      </c>
      <c r="E30" s="63" t="s">
        <v>528</v>
      </c>
      <c r="F30" s="63" t="s">
        <v>529</v>
      </c>
      <c r="G30" s="445" t="s">
        <v>514</v>
      </c>
      <c r="H30" s="445" t="s">
        <v>66</v>
      </c>
      <c r="I30" s="446">
        <v>3488</v>
      </c>
      <c r="J30" s="447">
        <v>1</v>
      </c>
      <c r="K30" s="446">
        <v>3488</v>
      </c>
      <c r="L30" s="447">
        <v>0.55</v>
      </c>
      <c r="M30" s="446">
        <v>1918.4</v>
      </c>
      <c r="N30" s="485">
        <v>0.85</v>
      </c>
      <c r="O30" s="446">
        <f>=I30*L30*N30*12</f>
        <v>19567.68</v>
      </c>
      <c r="P30" s="485">
        <v>0.7</v>
      </c>
      <c r="Q30" s="446">
        <f>=I30*L30*P30*24</f>
        <v>32229.12</v>
      </c>
      <c r="R30" s="485">
        <v>0.5</v>
      </c>
      <c r="S30" s="486">
        <f>=I30*L30*R30*36</f>
        <v>34531.2</v>
      </c>
      <c r="T30" s="487" t="s"/>
      <c r="U30" s="487" t="s"/>
      <c r="V30" s="487" t="s"/>
    </row>
    <row r="31" spans="1:22" ht="49.5">
      <c r="A31" s="451" t="s"/>
      <c r="B31" s="216" t="s"/>
      <c r="C31" s="15" t="s"/>
      <c r="D31" s="445" t="s">
        <v>71</v>
      </c>
      <c r="E31" s="63" t="s">
        <v>530</v>
      </c>
      <c r="F31" s="63" t="s">
        <v>531</v>
      </c>
      <c r="G31" s="445" t="s">
        <v>514</v>
      </c>
      <c r="H31" s="445" t="s">
        <v>66</v>
      </c>
      <c r="I31" s="446">
        <v>540</v>
      </c>
      <c r="J31" s="447">
        <v>1</v>
      </c>
      <c r="K31" s="446">
        <v>540</v>
      </c>
      <c r="L31" s="447">
        <v>0.55</v>
      </c>
      <c r="M31" s="446">
        <v>297</v>
      </c>
      <c r="N31" s="485">
        <v>0.85</v>
      </c>
      <c r="O31" s="446">
        <f>=I31*L31*N31*12</f>
        <v>3029.4</v>
      </c>
      <c r="P31" s="485">
        <v>0.7</v>
      </c>
      <c r="Q31" s="446">
        <f>=I31*L31*P31*24</f>
        <v>4989.6</v>
      </c>
      <c r="R31" s="485">
        <v>0.5</v>
      </c>
      <c r="S31" s="486">
        <f>=I31*L31*R31*36</f>
        <v>5346</v>
      </c>
      <c r="T31" s="487" t="s"/>
      <c r="U31" s="487" t="s"/>
      <c r="V31" s="487" t="s"/>
    </row>
    <row r="32" spans="1:22" ht="49.5">
      <c r="A32" s="451" t="s"/>
      <c r="B32" s="216" t="s"/>
      <c r="C32" s="15" t="s"/>
      <c r="D32" s="445" t="s">
        <v>71</v>
      </c>
      <c r="E32" s="63" t="s">
        <v>532</v>
      </c>
      <c r="F32" s="63" t="s">
        <v>533</v>
      </c>
      <c r="G32" s="445" t="s">
        <v>514</v>
      </c>
      <c r="H32" s="445" t="s">
        <v>66</v>
      </c>
      <c r="I32" s="446">
        <v>900</v>
      </c>
      <c r="J32" s="447">
        <v>1</v>
      </c>
      <c r="K32" s="446">
        <v>900</v>
      </c>
      <c r="L32" s="447">
        <v>0.55</v>
      </c>
      <c r="M32" s="446">
        <v>495</v>
      </c>
      <c r="N32" s="485">
        <v>0.85</v>
      </c>
      <c r="O32" s="446">
        <f>=I32*L32*N32*12</f>
        <v>5049</v>
      </c>
      <c r="P32" s="485">
        <v>0.7</v>
      </c>
      <c r="Q32" s="446">
        <f>=I32*L32*P32*24</f>
        <v>8316</v>
      </c>
      <c r="R32" s="485">
        <v>0.5</v>
      </c>
      <c r="S32" s="486">
        <f>=I32*L32*R32*36</f>
        <v>8910</v>
      </c>
      <c r="T32" s="487" t="s"/>
      <c r="U32" s="487" t="s"/>
      <c r="V32" s="487" t="s"/>
    </row>
    <row r="33" spans="1:22">
      <c r="A33" s="444">
        <v>9</v>
      </c>
      <c r="B33" s="63" t="s">
        <v>75</v>
      </c>
      <c r="C33" s="15" t="s">
        <v>534</v>
      </c>
      <c r="D33" s="445" t="s">
        <v>71</v>
      </c>
      <c r="E33" s="63" t="s">
        <v>535</v>
      </c>
      <c r="F33" s="63" t="s">
        <v>536</v>
      </c>
      <c r="G33" s="445" t="s">
        <v>514</v>
      </c>
      <c r="H33" s="445" t="s">
        <v>66</v>
      </c>
      <c r="I33" s="446">
        <v>4400</v>
      </c>
      <c r="J33" s="447">
        <v>1</v>
      </c>
      <c r="K33" s="446">
        <v>4400</v>
      </c>
      <c r="L33" s="447">
        <v>0.6</v>
      </c>
      <c r="M33" s="446">
        <v>2640</v>
      </c>
      <c r="N33" s="485">
        <v>1</v>
      </c>
      <c r="O33" s="446">
        <f>=M33*12</f>
        <v>31680</v>
      </c>
      <c r="P33" s="488">
        <v>1</v>
      </c>
      <c r="Q33" s="446">
        <f>=M33*24</f>
        <v>63360</v>
      </c>
      <c r="R33" s="488">
        <v>1</v>
      </c>
      <c r="S33" s="486">
        <f>=M33*36</f>
        <v>95040</v>
      </c>
      <c r="T33" s="487" t="s"/>
      <c r="U33" s="487" t="s"/>
      <c r="V33" s="487" t="s"/>
    </row>
    <row r="34" spans="1:22">
      <c r="A34" s="451" t="s"/>
      <c r="B34" s="216" t="s"/>
      <c r="C34" s="15" t="s"/>
      <c r="D34" s="445" t="s">
        <v>71</v>
      </c>
      <c r="E34" s="63" t="s">
        <v>535</v>
      </c>
      <c r="F34" s="63" t="s">
        <v>537</v>
      </c>
      <c r="G34" s="445" t="s">
        <v>514</v>
      </c>
      <c r="H34" s="445" t="s">
        <v>66</v>
      </c>
      <c r="I34" s="446">
        <v>8400</v>
      </c>
      <c r="J34" s="447">
        <v>1</v>
      </c>
      <c r="K34" s="446">
        <v>8400</v>
      </c>
      <c r="L34" s="447">
        <v>0.6</v>
      </c>
      <c r="M34" s="446">
        <v>5040</v>
      </c>
      <c r="N34" s="485">
        <v>1</v>
      </c>
      <c r="O34" s="446">
        <f>=M34*12</f>
        <v>60480</v>
      </c>
      <c r="P34" s="488">
        <v>1</v>
      </c>
      <c r="Q34" s="446">
        <f>=M34*24</f>
        <v>120960</v>
      </c>
      <c r="R34" s="488">
        <v>1</v>
      </c>
      <c r="S34" s="486">
        <f>=M34*36</f>
        <v>181440</v>
      </c>
      <c r="T34" s="487" t="s"/>
      <c r="U34" s="487" t="s"/>
      <c r="V34" s="487" t="s"/>
    </row>
    <row r="35" spans="1:22">
      <c r="A35" s="451" t="s"/>
      <c r="B35" s="216" t="s"/>
      <c r="C35" s="15" t="s"/>
      <c r="D35" s="445" t="s">
        <v>71</v>
      </c>
      <c r="E35" s="63" t="s">
        <v>535</v>
      </c>
      <c r="F35" s="63" t="s">
        <v>538</v>
      </c>
      <c r="G35" s="445" t="s">
        <v>514</v>
      </c>
      <c r="H35" s="445" t="s">
        <v>66</v>
      </c>
      <c r="I35" s="446">
        <v>13400</v>
      </c>
      <c r="J35" s="447">
        <v>1</v>
      </c>
      <c r="K35" s="446">
        <v>13400</v>
      </c>
      <c r="L35" s="447">
        <v>0.6</v>
      </c>
      <c r="M35" s="446">
        <v>8040</v>
      </c>
      <c r="N35" s="485">
        <v>1</v>
      </c>
      <c r="O35" s="446">
        <f>=M35*12</f>
        <v>96480</v>
      </c>
      <c r="P35" s="488">
        <v>1</v>
      </c>
      <c r="Q35" s="446">
        <f>=M35*24</f>
        <v>192960</v>
      </c>
      <c r="R35" s="488">
        <v>1</v>
      </c>
      <c r="S35" s="486">
        <f>=M35*36</f>
        <v>289440</v>
      </c>
      <c r="T35" s="487" t="s"/>
      <c r="U35" s="487" t="s"/>
      <c r="V35" s="487" t="s"/>
    </row>
    <row r="36" spans="1:22">
      <c r="A36" s="451" t="s"/>
      <c r="B36" s="216" t="s"/>
      <c r="C36" s="15" t="s"/>
      <c r="D36" s="445" t="s">
        <v>71</v>
      </c>
      <c r="E36" s="63" t="s">
        <v>535</v>
      </c>
      <c r="F36" s="63" t="s">
        <v>539</v>
      </c>
      <c r="G36" s="445" t="s">
        <v>514</v>
      </c>
      <c r="H36" s="445" t="s">
        <v>66</v>
      </c>
      <c r="I36" s="446">
        <v>23400</v>
      </c>
      <c r="J36" s="447">
        <v>1</v>
      </c>
      <c r="K36" s="446">
        <v>23400</v>
      </c>
      <c r="L36" s="447">
        <v>0.6</v>
      </c>
      <c r="M36" s="446">
        <v>14040</v>
      </c>
      <c r="N36" s="485">
        <v>1</v>
      </c>
      <c r="O36" s="446">
        <f>=M36*12</f>
        <v>168480</v>
      </c>
      <c r="P36" s="488">
        <v>1</v>
      </c>
      <c r="Q36" s="446">
        <f>=M36*24</f>
        <v>336960</v>
      </c>
      <c r="R36" s="488">
        <v>1</v>
      </c>
      <c r="S36" s="486">
        <f>=M36*36</f>
        <v>505440</v>
      </c>
      <c r="T36" s="487" t="s"/>
      <c r="U36" s="487" t="s"/>
      <c r="V36" s="487" t="s"/>
    </row>
    <row r="37" spans="1:22">
      <c r="A37" s="451" t="s"/>
      <c r="B37" s="216" t="s"/>
      <c r="C37" s="15" t="s"/>
      <c r="D37" s="445" t="s">
        <v>71</v>
      </c>
      <c r="E37" s="63" t="s">
        <v>535</v>
      </c>
      <c r="F37" s="63" t="s">
        <v>540</v>
      </c>
      <c r="G37" s="445" t="s">
        <v>514</v>
      </c>
      <c r="H37" s="445" t="s">
        <v>66</v>
      </c>
      <c r="I37" s="446">
        <v>33400</v>
      </c>
      <c r="J37" s="447">
        <v>1</v>
      </c>
      <c r="K37" s="446">
        <v>33400</v>
      </c>
      <c r="L37" s="447">
        <v>0.6</v>
      </c>
      <c r="M37" s="446">
        <v>20040</v>
      </c>
      <c r="N37" s="485">
        <v>1</v>
      </c>
      <c r="O37" s="446">
        <f>=M37*12</f>
        <v>240480</v>
      </c>
      <c r="P37" s="488">
        <v>1</v>
      </c>
      <c r="Q37" s="446">
        <f>=M37*24</f>
        <v>480960</v>
      </c>
      <c r="R37" s="488">
        <v>1</v>
      </c>
      <c r="S37" s="486">
        <f>=M37*36</f>
        <v>721440</v>
      </c>
      <c r="T37" s="487" t="s"/>
      <c r="U37" s="487" t="s"/>
      <c r="V37" s="487" t="s"/>
    </row>
    <row r="38" spans="1:22">
      <c r="A38" s="451" t="s"/>
      <c r="B38" s="216" t="s"/>
      <c r="C38" s="15" t="s"/>
      <c r="D38" s="445" t="s">
        <v>71</v>
      </c>
      <c r="E38" s="63" t="s">
        <v>535</v>
      </c>
      <c r="F38" s="63" t="s">
        <v>541</v>
      </c>
      <c r="G38" s="445" t="s">
        <v>514</v>
      </c>
      <c r="H38" s="445" t="s">
        <v>66</v>
      </c>
      <c r="I38" s="446">
        <v>43400</v>
      </c>
      <c r="J38" s="447">
        <v>1</v>
      </c>
      <c r="K38" s="446">
        <v>43400</v>
      </c>
      <c r="L38" s="447">
        <v>0.6</v>
      </c>
      <c r="M38" s="446">
        <v>26040</v>
      </c>
      <c r="N38" s="485">
        <v>1</v>
      </c>
      <c r="O38" s="446">
        <f>=M38*12</f>
        <v>312480</v>
      </c>
      <c r="P38" s="488">
        <v>1</v>
      </c>
      <c r="Q38" s="446">
        <f>=M38*24</f>
        <v>624960</v>
      </c>
      <c r="R38" s="488">
        <v>1</v>
      </c>
      <c r="S38" s="486">
        <f>=M38*36</f>
        <v>937440</v>
      </c>
      <c r="T38" s="487" t="s"/>
      <c r="U38" s="487" t="s"/>
      <c r="V38" s="487" t="s"/>
    </row>
    <row r="39" spans="1:22">
      <c r="A39" s="451" t="s"/>
      <c r="B39" s="216" t="s"/>
      <c r="C39" s="15" t="s"/>
      <c r="D39" s="445" t="s">
        <v>71</v>
      </c>
      <c r="E39" s="63" t="s">
        <v>535</v>
      </c>
      <c r="F39" s="63" t="s">
        <v>542</v>
      </c>
      <c r="G39" s="445" t="s">
        <v>514</v>
      </c>
      <c r="H39" s="445" t="s">
        <v>66</v>
      </c>
      <c r="I39" s="446">
        <v>53400</v>
      </c>
      <c r="J39" s="447">
        <v>1</v>
      </c>
      <c r="K39" s="446">
        <v>53400</v>
      </c>
      <c r="L39" s="447">
        <v>0.6</v>
      </c>
      <c r="M39" s="446">
        <v>32040</v>
      </c>
      <c r="N39" s="485">
        <v>1</v>
      </c>
      <c r="O39" s="446">
        <f>=M39*12</f>
        <v>384480</v>
      </c>
      <c r="P39" s="488">
        <v>1</v>
      </c>
      <c r="Q39" s="446">
        <f>=M39*24</f>
        <v>768960</v>
      </c>
      <c r="R39" s="488">
        <v>1</v>
      </c>
      <c r="S39" s="486">
        <f>=M39*36</f>
        <v>1153440</v>
      </c>
      <c r="T39" s="487" t="s"/>
      <c r="U39" s="487" t="s"/>
      <c r="V39" s="487" t="s"/>
    </row>
    <row r="40" spans="1:22">
      <c r="A40" s="451" t="s"/>
      <c r="B40" s="216" t="s"/>
      <c r="C40" s="15" t="s"/>
      <c r="D40" s="445" t="s">
        <v>71</v>
      </c>
      <c r="E40" s="63" t="s">
        <v>535</v>
      </c>
      <c r="F40" s="63" t="s">
        <v>543</v>
      </c>
      <c r="G40" s="445" t="s">
        <v>514</v>
      </c>
      <c r="H40" s="445" t="s">
        <v>66</v>
      </c>
      <c r="I40" s="446">
        <v>63400</v>
      </c>
      <c r="J40" s="447">
        <v>1</v>
      </c>
      <c r="K40" s="446">
        <v>63400</v>
      </c>
      <c r="L40" s="447">
        <v>0.6</v>
      </c>
      <c r="M40" s="446">
        <v>38040</v>
      </c>
      <c r="N40" s="485">
        <v>1</v>
      </c>
      <c r="O40" s="446">
        <f>=M40*12</f>
        <v>456480</v>
      </c>
      <c r="P40" s="488">
        <v>1</v>
      </c>
      <c r="Q40" s="446">
        <f>=M40*24</f>
        <v>912960</v>
      </c>
      <c r="R40" s="488">
        <v>1</v>
      </c>
      <c r="S40" s="486">
        <f>=M40*36</f>
        <v>1369440</v>
      </c>
      <c r="T40" s="487" t="s"/>
      <c r="U40" s="487" t="s"/>
      <c r="V40" s="487" t="s"/>
    </row>
    <row r="41" spans="1:22">
      <c r="A41" s="451" t="s"/>
      <c r="B41" s="216" t="s"/>
      <c r="C41" s="15" t="s"/>
      <c r="D41" s="445" t="s">
        <v>71</v>
      </c>
      <c r="E41" s="63" t="s">
        <v>535</v>
      </c>
      <c r="F41" s="63" t="s">
        <v>544</v>
      </c>
      <c r="G41" s="445" t="s">
        <v>545</v>
      </c>
      <c r="H41" s="445" t="s">
        <v>47</v>
      </c>
      <c r="I41" s="446">
        <v>139400</v>
      </c>
      <c r="J41" s="447">
        <v>1</v>
      </c>
      <c r="K41" s="446">
        <v>139400</v>
      </c>
      <c r="L41" s="447">
        <v>0.6</v>
      </c>
      <c r="M41" s="446">
        <v>83640</v>
      </c>
      <c r="N41" s="485">
        <v>1</v>
      </c>
      <c r="O41" s="446">
        <f>=M41</f>
        <v>83640</v>
      </c>
      <c r="P41" s="488">
        <v>1</v>
      </c>
      <c r="Q41" s="446">
        <f>=M41*2</f>
        <v>167280</v>
      </c>
      <c r="R41" s="488">
        <v>1</v>
      </c>
      <c r="S41" s="486">
        <f>=M41*3</f>
        <v>250920</v>
      </c>
      <c r="T41" s="487" t="s"/>
      <c r="U41" s="487" t="s"/>
      <c r="V41" s="487" t="s"/>
    </row>
    <row r="42" spans="1:22">
      <c r="A42" s="451" t="s"/>
      <c r="B42" s="216" t="s"/>
      <c r="C42" s="15" t="s"/>
      <c r="D42" s="445" t="s">
        <v>71</v>
      </c>
      <c r="E42" s="63" t="s">
        <v>535</v>
      </c>
      <c r="F42" s="63" t="s">
        <v>546</v>
      </c>
      <c r="G42" s="445" t="s">
        <v>545</v>
      </c>
      <c r="H42" s="445" t="s">
        <v>47</v>
      </c>
      <c r="I42" s="446">
        <v>224400</v>
      </c>
      <c r="J42" s="447">
        <v>1</v>
      </c>
      <c r="K42" s="446">
        <v>224400</v>
      </c>
      <c r="L42" s="447">
        <v>0.6</v>
      </c>
      <c r="M42" s="446">
        <v>134640</v>
      </c>
      <c r="N42" s="485">
        <v>1</v>
      </c>
      <c r="O42" s="446">
        <f>=M42</f>
        <v>134640</v>
      </c>
      <c r="P42" s="488">
        <v>1</v>
      </c>
      <c r="Q42" s="446">
        <f>=M42*2</f>
        <v>269280</v>
      </c>
      <c r="R42" s="488">
        <v>1</v>
      </c>
      <c r="S42" s="486">
        <f>=M42*3</f>
        <v>403920</v>
      </c>
      <c r="T42" s="487" t="s"/>
      <c r="U42" s="487" t="s"/>
      <c r="V42" s="487" t="s"/>
    </row>
    <row r="43" spans="1:22">
      <c r="A43" s="451" t="s"/>
      <c r="B43" s="216" t="s"/>
      <c r="C43" s="15" t="s"/>
      <c r="D43" s="445" t="s">
        <v>71</v>
      </c>
      <c r="E43" s="63" t="s">
        <v>535</v>
      </c>
      <c r="F43" s="63" t="s">
        <v>547</v>
      </c>
      <c r="G43" s="445" t="s">
        <v>545</v>
      </c>
      <c r="H43" s="445" t="s">
        <v>47</v>
      </c>
      <c r="I43" s="446">
        <v>411400</v>
      </c>
      <c r="J43" s="447">
        <v>1</v>
      </c>
      <c r="K43" s="446">
        <v>411400</v>
      </c>
      <c r="L43" s="447">
        <v>0.6</v>
      </c>
      <c r="M43" s="446">
        <v>246840</v>
      </c>
      <c r="N43" s="485">
        <v>1</v>
      </c>
      <c r="O43" s="446">
        <f>=M43</f>
        <v>246840</v>
      </c>
      <c r="P43" s="488">
        <v>1</v>
      </c>
      <c r="Q43" s="446">
        <f>=M43*2</f>
        <v>493680</v>
      </c>
      <c r="R43" s="488">
        <v>1</v>
      </c>
      <c r="S43" s="486">
        <f>=M43*3</f>
        <v>740520</v>
      </c>
      <c r="T43" s="487" t="s"/>
      <c r="U43" s="487" t="s"/>
      <c r="V43" s="487" t="s"/>
    </row>
    <row r="44" spans="1:22">
      <c r="A44" s="451" t="s"/>
      <c r="B44" s="216" t="s"/>
      <c r="C44" s="15" t="s"/>
      <c r="D44" s="445" t="s">
        <v>71</v>
      </c>
      <c r="E44" s="63" t="s">
        <v>535</v>
      </c>
      <c r="F44" s="63" t="s">
        <v>548</v>
      </c>
      <c r="G44" s="445" t="s">
        <v>545</v>
      </c>
      <c r="H44" s="445" t="s">
        <v>47</v>
      </c>
      <c r="I44" s="446">
        <v>1595300</v>
      </c>
      <c r="J44" s="447">
        <v>1</v>
      </c>
      <c r="K44" s="446">
        <v>1595300</v>
      </c>
      <c r="L44" s="447">
        <v>0.6</v>
      </c>
      <c r="M44" s="446">
        <v>957180</v>
      </c>
      <c r="N44" s="485">
        <v>1</v>
      </c>
      <c r="O44" s="446">
        <f>=M44</f>
        <v>957180</v>
      </c>
      <c r="P44" s="488">
        <v>1</v>
      </c>
      <c r="Q44" s="446">
        <f>=M44*2</f>
        <v>1914360</v>
      </c>
      <c r="R44" s="488">
        <v>1</v>
      </c>
      <c r="S44" s="486">
        <f>=M44*3</f>
        <v>2871540</v>
      </c>
      <c r="T44" s="487" t="s"/>
      <c r="U44" s="487" t="s"/>
      <c r="V44" s="487" t="s"/>
    </row>
    <row r="45" spans="1:22">
      <c r="A45" s="451" t="s"/>
      <c r="B45" s="216" t="s"/>
      <c r="C45" s="15" t="s"/>
      <c r="D45" s="445" t="s">
        <v>71</v>
      </c>
      <c r="E45" s="63" t="s">
        <v>535</v>
      </c>
      <c r="F45" s="63" t="s">
        <v>549</v>
      </c>
      <c r="G45" s="445" t="s">
        <v>545</v>
      </c>
      <c r="H45" s="445" t="s">
        <v>47</v>
      </c>
      <c r="I45" s="446">
        <v>1898800</v>
      </c>
      <c r="J45" s="447">
        <v>1</v>
      </c>
      <c r="K45" s="446">
        <v>1898800</v>
      </c>
      <c r="L45" s="447">
        <v>0.6</v>
      </c>
      <c r="M45" s="446">
        <v>1139280</v>
      </c>
      <c r="N45" s="485">
        <v>1</v>
      </c>
      <c r="O45" s="446">
        <f>=M45</f>
        <v>1139280</v>
      </c>
      <c r="P45" s="488">
        <v>1</v>
      </c>
      <c r="Q45" s="446">
        <f>=M45*2</f>
        <v>2278560</v>
      </c>
      <c r="R45" s="488">
        <v>1</v>
      </c>
      <c r="S45" s="486">
        <f>=M45*3</f>
        <v>3417840</v>
      </c>
      <c r="T45" s="487" t="s"/>
      <c r="U45" s="487" t="s"/>
      <c r="V45" s="487" t="s"/>
    </row>
    <row r="46" spans="1:22">
      <c r="A46" s="451" t="s"/>
      <c r="B46" s="216" t="s"/>
      <c r="C46" s="15" t="s"/>
      <c r="D46" s="445" t="s">
        <v>71</v>
      </c>
      <c r="E46" s="63" t="s">
        <v>535</v>
      </c>
      <c r="F46" s="63" t="s">
        <v>550</v>
      </c>
      <c r="G46" s="445" t="s">
        <v>545</v>
      </c>
      <c r="H46" s="445" t="s">
        <v>47</v>
      </c>
      <c r="I46" s="446">
        <v>2181800</v>
      </c>
      <c r="J46" s="447">
        <v>1</v>
      </c>
      <c r="K46" s="446">
        <v>2181800</v>
      </c>
      <c r="L46" s="447">
        <v>0.6</v>
      </c>
      <c r="M46" s="446">
        <v>1309080</v>
      </c>
      <c r="N46" s="485">
        <v>1</v>
      </c>
      <c r="O46" s="446">
        <f>=M46</f>
        <v>1309080</v>
      </c>
      <c r="P46" s="488">
        <v>1</v>
      </c>
      <c r="Q46" s="446">
        <f>=M46*2</f>
        <v>2618160</v>
      </c>
      <c r="R46" s="488">
        <v>1</v>
      </c>
      <c r="S46" s="486">
        <f>=M46*3</f>
        <v>3927240</v>
      </c>
      <c r="T46" s="487" t="s"/>
      <c r="U46" s="487" t="s"/>
      <c r="V46" s="487" t="s"/>
    </row>
    <row r="47" spans="1:22">
      <c r="A47" s="451" t="s"/>
      <c r="B47" s="216" t="s"/>
      <c r="C47" s="15" t="s"/>
      <c r="D47" s="445" t="s">
        <v>71</v>
      </c>
      <c r="E47" s="63" t="s">
        <v>535</v>
      </c>
      <c r="F47" s="63" t="s">
        <v>551</v>
      </c>
      <c r="G47" s="445" t="s">
        <v>545</v>
      </c>
      <c r="H47" s="445" t="s">
        <v>47</v>
      </c>
      <c r="I47" s="446">
        <v>3029400</v>
      </c>
      <c r="J47" s="447">
        <v>1</v>
      </c>
      <c r="K47" s="446">
        <v>3029400</v>
      </c>
      <c r="L47" s="447">
        <v>0.6</v>
      </c>
      <c r="M47" s="446">
        <v>1817640</v>
      </c>
      <c r="N47" s="485">
        <v>1</v>
      </c>
      <c r="O47" s="446">
        <f>=M47</f>
        <v>1817640</v>
      </c>
      <c r="P47" s="488">
        <v>1</v>
      </c>
      <c r="Q47" s="446">
        <f>=M47*2</f>
        <v>3635280</v>
      </c>
      <c r="R47" s="488">
        <v>1</v>
      </c>
      <c r="S47" s="486">
        <f>=M47*3</f>
        <v>5452920</v>
      </c>
      <c r="T47" s="487" t="s"/>
      <c r="U47" s="487" t="s"/>
      <c r="V47" s="487" t="s"/>
    </row>
    <row r="48" spans="1:22">
      <c r="A48" s="451" t="s"/>
      <c r="B48" s="216" t="s"/>
      <c r="C48" s="15" t="s"/>
      <c r="D48" s="445" t="s">
        <v>71</v>
      </c>
      <c r="E48" s="63" t="s">
        <v>535</v>
      </c>
      <c r="F48" s="63" t="s">
        <v>552</v>
      </c>
      <c r="G48" s="445" t="s">
        <v>545</v>
      </c>
      <c r="H48" s="445" t="s">
        <v>47</v>
      </c>
      <c r="I48" s="446">
        <v>4249800</v>
      </c>
      <c r="J48" s="447">
        <v>1</v>
      </c>
      <c r="K48" s="446">
        <v>4249800</v>
      </c>
      <c r="L48" s="447">
        <v>0.6</v>
      </c>
      <c r="M48" s="446">
        <v>2549880</v>
      </c>
      <c r="N48" s="485">
        <v>1</v>
      </c>
      <c r="O48" s="446">
        <f>=M48</f>
        <v>2549880</v>
      </c>
      <c r="P48" s="488">
        <v>1</v>
      </c>
      <c r="Q48" s="446">
        <f>=M48*2</f>
        <v>5099760</v>
      </c>
      <c r="R48" s="488">
        <v>1</v>
      </c>
      <c r="S48" s="486">
        <f>=M48*3</f>
        <v>7649640</v>
      </c>
      <c r="T48" s="489" t="s"/>
      <c r="U48" s="489" t="s"/>
      <c r="V48" s="489" t="s"/>
    </row>
    <row r="49" spans="1:22">
      <c r="A49" s="451" t="s"/>
      <c r="B49" s="216" t="s"/>
      <c r="C49" s="15" t="s"/>
      <c r="D49" s="445" t="s">
        <v>71</v>
      </c>
      <c r="E49" s="63" t="s">
        <v>535</v>
      </c>
      <c r="F49" s="63" t="s">
        <v>536</v>
      </c>
      <c r="G49" s="445" t="s">
        <v>335</v>
      </c>
      <c r="H49" s="445" t="s">
        <v>54</v>
      </c>
      <c r="I49" s="446">
        <v>0</v>
      </c>
      <c r="J49" s="447">
        <v>1</v>
      </c>
      <c r="K49" s="446">
        <v>0</v>
      </c>
      <c r="L49" s="447">
        <v>0.6</v>
      </c>
      <c r="M49" s="446">
        <v>0</v>
      </c>
      <c r="N49" s="485">
        <v>1</v>
      </c>
      <c r="O49" s="490" t="s">
        <v>553</v>
      </c>
      <c r="P49" s="449" t="s"/>
      <c r="Q49" s="449" t="s"/>
      <c r="R49" s="449" t="s"/>
      <c r="S49" s="449" t="s"/>
      <c r="T49" s="491" t="s"/>
      <c r="U49" s="491" t="s"/>
      <c r="V49" s="491" t="s"/>
    </row>
    <row r="50" spans="1:22">
      <c r="A50" s="451" t="s"/>
      <c r="B50" s="216" t="s"/>
      <c r="C50" s="15" t="s"/>
      <c r="D50" s="445" t="s">
        <v>71</v>
      </c>
      <c r="E50" s="63" t="s">
        <v>535</v>
      </c>
      <c r="F50" s="63" t="s">
        <v>537</v>
      </c>
      <c r="G50" s="445" t="s">
        <v>335</v>
      </c>
      <c r="H50" s="445" t="s">
        <v>54</v>
      </c>
      <c r="I50" s="446">
        <v>1200</v>
      </c>
      <c r="J50" s="447">
        <v>1</v>
      </c>
      <c r="K50" s="446">
        <v>1200</v>
      </c>
      <c r="L50" s="447">
        <v>0.6</v>
      </c>
      <c r="M50" s="446">
        <v>720</v>
      </c>
      <c r="N50" s="485">
        <v>1</v>
      </c>
      <c r="O50" s="452" t="s"/>
      <c r="P50" s="453" t="s"/>
      <c r="Q50" s="453" t="s"/>
      <c r="R50" s="453" t="s"/>
      <c r="S50" s="453" t="s"/>
      <c r="T50" s="491" t="s"/>
      <c r="U50" s="491" t="s"/>
      <c r="V50" s="491" t="s"/>
    </row>
    <row r="51" spans="1:22">
      <c r="A51" s="451" t="s"/>
      <c r="B51" s="216" t="s"/>
      <c r="C51" s="15" t="s"/>
      <c r="D51" s="445" t="s">
        <v>71</v>
      </c>
      <c r="E51" s="63" t="s">
        <v>535</v>
      </c>
      <c r="F51" s="63" t="s">
        <v>538</v>
      </c>
      <c r="G51" s="445" t="s">
        <v>335</v>
      </c>
      <c r="H51" s="445" t="s">
        <v>54</v>
      </c>
      <c r="I51" s="446">
        <v>1900</v>
      </c>
      <c r="J51" s="447">
        <v>1</v>
      </c>
      <c r="K51" s="446">
        <v>1900</v>
      </c>
      <c r="L51" s="447">
        <v>0.6</v>
      </c>
      <c r="M51" s="446">
        <v>1140</v>
      </c>
      <c r="N51" s="485">
        <v>1</v>
      </c>
      <c r="O51" s="452" t="s"/>
      <c r="P51" s="453" t="s"/>
      <c r="Q51" s="453" t="s"/>
      <c r="R51" s="453" t="s"/>
      <c r="S51" s="453" t="s"/>
      <c r="T51" s="491" t="s"/>
      <c r="U51" s="491" t="s"/>
      <c r="V51" s="491" t="s"/>
    </row>
    <row r="52" spans="1:22">
      <c r="A52" s="451" t="s"/>
      <c r="B52" s="216" t="s"/>
      <c r="C52" s="15" t="s"/>
      <c r="D52" s="445" t="s">
        <v>71</v>
      </c>
      <c r="E52" s="63" t="s">
        <v>535</v>
      </c>
      <c r="F52" s="63" t="s">
        <v>539</v>
      </c>
      <c r="G52" s="445" t="s">
        <v>335</v>
      </c>
      <c r="H52" s="445" t="s">
        <v>54</v>
      </c>
      <c r="I52" s="446">
        <v>3300</v>
      </c>
      <c r="J52" s="447">
        <v>1</v>
      </c>
      <c r="K52" s="446">
        <v>3300</v>
      </c>
      <c r="L52" s="447">
        <v>0.6</v>
      </c>
      <c r="M52" s="446">
        <v>1980</v>
      </c>
      <c r="N52" s="485">
        <v>1</v>
      </c>
      <c r="O52" s="452" t="s"/>
      <c r="P52" s="453" t="s"/>
      <c r="Q52" s="453" t="s"/>
      <c r="R52" s="453" t="s"/>
      <c r="S52" s="453" t="s"/>
      <c r="T52" s="491" t="s"/>
      <c r="U52" s="491" t="s"/>
      <c r="V52" s="491" t="s"/>
    </row>
    <row r="53" spans="1:22">
      <c r="A53" s="451" t="s"/>
      <c r="B53" s="216" t="s"/>
      <c r="C53" s="15" t="s"/>
      <c r="D53" s="445" t="s">
        <v>71</v>
      </c>
      <c r="E53" s="63" t="s">
        <v>535</v>
      </c>
      <c r="F53" s="63" t="s">
        <v>540</v>
      </c>
      <c r="G53" s="445" t="s">
        <v>335</v>
      </c>
      <c r="H53" s="445" t="s">
        <v>54</v>
      </c>
      <c r="I53" s="446">
        <v>4800</v>
      </c>
      <c r="J53" s="447">
        <v>1</v>
      </c>
      <c r="K53" s="446">
        <v>4800</v>
      </c>
      <c r="L53" s="447">
        <v>0.6</v>
      </c>
      <c r="M53" s="446">
        <v>2880</v>
      </c>
      <c r="N53" s="485">
        <v>1</v>
      </c>
      <c r="O53" s="452" t="s"/>
      <c r="P53" s="453" t="s"/>
      <c r="Q53" s="453" t="s"/>
      <c r="R53" s="453" t="s"/>
      <c r="S53" s="453" t="s"/>
      <c r="T53" s="491" t="s"/>
      <c r="U53" s="491" t="s"/>
      <c r="V53" s="491" t="s"/>
    </row>
    <row r="54" spans="1:22">
      <c r="A54" s="451" t="s"/>
      <c r="B54" s="216" t="s"/>
      <c r="C54" s="15" t="s"/>
      <c r="D54" s="445" t="s">
        <v>71</v>
      </c>
      <c r="E54" s="63" t="s">
        <v>535</v>
      </c>
      <c r="F54" s="63" t="s">
        <v>541</v>
      </c>
      <c r="G54" s="445" t="s">
        <v>335</v>
      </c>
      <c r="H54" s="445" t="s">
        <v>54</v>
      </c>
      <c r="I54" s="446">
        <v>6200</v>
      </c>
      <c r="J54" s="447">
        <v>1</v>
      </c>
      <c r="K54" s="446">
        <v>6200</v>
      </c>
      <c r="L54" s="447">
        <v>0.6</v>
      </c>
      <c r="M54" s="446">
        <v>3720</v>
      </c>
      <c r="N54" s="485">
        <v>1</v>
      </c>
      <c r="O54" s="452" t="s"/>
      <c r="P54" s="453" t="s"/>
      <c r="Q54" s="453" t="s"/>
      <c r="R54" s="453" t="s"/>
      <c r="S54" s="453" t="s"/>
      <c r="T54" s="491" t="s"/>
      <c r="U54" s="491" t="s"/>
      <c r="V54" s="491" t="s"/>
    </row>
    <row r="55" spans="1:22">
      <c r="A55" s="451" t="s"/>
      <c r="B55" s="216" t="s"/>
      <c r="C55" s="15" t="s"/>
      <c r="D55" s="445" t="s">
        <v>71</v>
      </c>
      <c r="E55" s="63" t="s">
        <v>535</v>
      </c>
      <c r="F55" s="63" t="s">
        <v>542</v>
      </c>
      <c r="G55" s="445" t="s">
        <v>335</v>
      </c>
      <c r="H55" s="445" t="s">
        <v>54</v>
      </c>
      <c r="I55" s="446">
        <v>7600</v>
      </c>
      <c r="J55" s="447">
        <v>1</v>
      </c>
      <c r="K55" s="446">
        <v>7600</v>
      </c>
      <c r="L55" s="447">
        <v>0.6</v>
      </c>
      <c r="M55" s="446">
        <v>4560</v>
      </c>
      <c r="N55" s="485">
        <v>1</v>
      </c>
      <c r="O55" s="452" t="s"/>
      <c r="P55" s="453" t="s"/>
      <c r="Q55" s="453" t="s"/>
      <c r="R55" s="453" t="s"/>
      <c r="S55" s="453" t="s"/>
      <c r="T55" s="491" t="s"/>
      <c r="U55" s="491" t="s"/>
      <c r="V55" s="491" t="s"/>
    </row>
    <row r="56" spans="1:22">
      <c r="A56" s="451" t="s"/>
      <c r="B56" s="216" t="s"/>
      <c r="C56" s="15" t="s"/>
      <c r="D56" s="445" t="s">
        <v>71</v>
      </c>
      <c r="E56" s="63" t="s">
        <v>535</v>
      </c>
      <c r="F56" s="63" t="s">
        <v>543</v>
      </c>
      <c r="G56" s="445" t="s">
        <v>335</v>
      </c>
      <c r="H56" s="445" t="s">
        <v>54</v>
      </c>
      <c r="I56" s="446">
        <v>9000</v>
      </c>
      <c r="J56" s="447">
        <v>1</v>
      </c>
      <c r="K56" s="446">
        <v>9000</v>
      </c>
      <c r="L56" s="447">
        <v>0.6</v>
      </c>
      <c r="M56" s="446">
        <v>5400</v>
      </c>
      <c r="N56" s="485">
        <v>1</v>
      </c>
      <c r="O56" s="452" t="s"/>
      <c r="P56" s="453" t="s"/>
      <c r="Q56" s="453" t="s"/>
      <c r="R56" s="453" t="s"/>
      <c r="S56" s="453" t="s"/>
      <c r="T56" s="491" t="s"/>
      <c r="U56" s="491" t="s"/>
      <c r="V56" s="491" t="s"/>
    </row>
    <row r="57" spans="1:22">
      <c r="A57" s="451" t="s"/>
      <c r="B57" s="216" t="s"/>
      <c r="C57" s="15" t="s"/>
      <c r="D57" s="445" t="s">
        <v>71</v>
      </c>
      <c r="E57" s="63" t="s">
        <v>535</v>
      </c>
      <c r="F57" s="63" t="s">
        <v>544</v>
      </c>
      <c r="G57" s="445" t="s">
        <v>335</v>
      </c>
      <c r="H57" s="445" t="s">
        <v>54</v>
      </c>
      <c r="I57" s="446">
        <v>9200</v>
      </c>
      <c r="J57" s="447">
        <v>1</v>
      </c>
      <c r="K57" s="446">
        <v>9200</v>
      </c>
      <c r="L57" s="447">
        <v>0.6</v>
      </c>
      <c r="M57" s="446">
        <v>5520</v>
      </c>
      <c r="N57" s="485">
        <v>1</v>
      </c>
      <c r="O57" s="452" t="s"/>
      <c r="P57" s="453" t="s"/>
      <c r="Q57" s="453" t="s"/>
      <c r="R57" s="453" t="s"/>
      <c r="S57" s="453" t="s"/>
      <c r="T57" s="491" t="s"/>
      <c r="U57" s="491" t="s"/>
      <c r="V57" s="491" t="s"/>
    </row>
    <row r="58" spans="1:22">
      <c r="A58" s="451" t="s"/>
      <c r="B58" s="216" t="s"/>
      <c r="C58" s="15" t="s"/>
      <c r="D58" s="445" t="s">
        <v>71</v>
      </c>
      <c r="E58" s="63" t="s">
        <v>535</v>
      </c>
      <c r="F58" s="63" t="s">
        <v>546</v>
      </c>
      <c r="G58" s="445" t="s">
        <v>335</v>
      </c>
      <c r="H58" s="445" t="s">
        <v>54</v>
      </c>
      <c r="I58" s="446">
        <v>11000</v>
      </c>
      <c r="J58" s="447">
        <v>1</v>
      </c>
      <c r="K58" s="446">
        <v>11000</v>
      </c>
      <c r="L58" s="447">
        <v>0.6</v>
      </c>
      <c r="M58" s="446">
        <v>6600</v>
      </c>
      <c r="N58" s="485">
        <v>1</v>
      </c>
      <c r="O58" s="452" t="s"/>
      <c r="P58" s="453" t="s"/>
      <c r="Q58" s="453" t="s"/>
      <c r="R58" s="453" t="s"/>
      <c r="S58" s="453" t="s"/>
      <c r="T58" s="491" t="s"/>
      <c r="U58" s="491" t="s"/>
      <c r="V58" s="491" t="s"/>
    </row>
    <row r="59" spans="1:22">
      <c r="A59" s="451" t="s"/>
      <c r="B59" s="216" t="s"/>
      <c r="C59" s="15" t="s"/>
      <c r="D59" s="445" t="s">
        <v>71</v>
      </c>
      <c r="E59" s="63" t="s">
        <v>535</v>
      </c>
      <c r="F59" s="63" t="s">
        <v>547</v>
      </c>
      <c r="G59" s="445" t="s">
        <v>335</v>
      </c>
      <c r="H59" s="445" t="s">
        <v>54</v>
      </c>
      <c r="I59" s="446">
        <v>20200</v>
      </c>
      <c r="J59" s="447">
        <v>1</v>
      </c>
      <c r="K59" s="446">
        <v>20200</v>
      </c>
      <c r="L59" s="447">
        <v>0.6</v>
      </c>
      <c r="M59" s="446">
        <v>12120</v>
      </c>
      <c r="N59" s="485">
        <v>1</v>
      </c>
      <c r="O59" s="452" t="s"/>
      <c r="P59" s="453" t="s"/>
      <c r="Q59" s="453" t="s"/>
      <c r="R59" s="453" t="s"/>
      <c r="S59" s="453" t="s"/>
      <c r="T59" s="491" t="s"/>
      <c r="U59" s="491" t="s"/>
      <c r="V59" s="491" t="s"/>
    </row>
    <row r="60" spans="1:22">
      <c r="A60" s="451" t="s"/>
      <c r="B60" s="216" t="s"/>
      <c r="C60" s="15" t="s"/>
      <c r="D60" s="445" t="s">
        <v>71</v>
      </c>
      <c r="E60" s="63" t="s">
        <v>535</v>
      </c>
      <c r="F60" s="63" t="s">
        <v>548</v>
      </c>
      <c r="G60" s="445" t="s">
        <v>335</v>
      </c>
      <c r="H60" s="445" t="s">
        <v>54</v>
      </c>
      <c r="I60" s="446">
        <v>55000</v>
      </c>
      <c r="J60" s="447">
        <v>1</v>
      </c>
      <c r="K60" s="446">
        <v>55000</v>
      </c>
      <c r="L60" s="447">
        <v>0.6</v>
      </c>
      <c r="M60" s="446">
        <v>33000</v>
      </c>
      <c r="N60" s="485">
        <v>1</v>
      </c>
      <c r="O60" s="452" t="s"/>
      <c r="P60" s="453" t="s"/>
      <c r="Q60" s="453" t="s"/>
      <c r="R60" s="453" t="s"/>
      <c r="S60" s="453" t="s"/>
      <c r="T60" s="491" t="s"/>
      <c r="U60" s="491" t="s"/>
      <c r="V60" s="491" t="s"/>
    </row>
    <row r="61" spans="1:22">
      <c r="A61" s="451" t="s"/>
      <c r="B61" s="216" t="s"/>
      <c r="C61" s="15" t="s"/>
      <c r="D61" s="445" t="s">
        <v>71</v>
      </c>
      <c r="E61" s="63" t="s">
        <v>535</v>
      </c>
      <c r="F61" s="63" t="s">
        <v>549</v>
      </c>
      <c r="G61" s="445" t="s">
        <v>335</v>
      </c>
      <c r="H61" s="445" t="s">
        <v>54</v>
      </c>
      <c r="I61" s="446">
        <v>64000</v>
      </c>
      <c r="J61" s="447">
        <v>1</v>
      </c>
      <c r="K61" s="446">
        <v>64000</v>
      </c>
      <c r="L61" s="447">
        <v>0.6</v>
      </c>
      <c r="M61" s="446">
        <v>38400</v>
      </c>
      <c r="N61" s="485">
        <v>1</v>
      </c>
      <c r="O61" s="452" t="s"/>
      <c r="P61" s="453" t="s"/>
      <c r="Q61" s="453" t="s"/>
      <c r="R61" s="453" t="s"/>
      <c r="S61" s="453" t="s"/>
      <c r="T61" s="491" t="s"/>
      <c r="U61" s="491" t="s"/>
      <c r="V61" s="491" t="s"/>
    </row>
    <row r="62" spans="1:22">
      <c r="A62" s="451" t="s"/>
      <c r="B62" s="216" t="s"/>
      <c r="C62" s="15" t="s"/>
      <c r="D62" s="445" t="s">
        <v>71</v>
      </c>
      <c r="E62" s="63" t="s">
        <v>535</v>
      </c>
      <c r="F62" s="63" t="s">
        <v>550</v>
      </c>
      <c r="G62" s="445" t="s">
        <v>335</v>
      </c>
      <c r="H62" s="445" t="s">
        <v>54</v>
      </c>
      <c r="I62" s="446">
        <v>74000</v>
      </c>
      <c r="J62" s="447">
        <v>1</v>
      </c>
      <c r="K62" s="446">
        <v>74000</v>
      </c>
      <c r="L62" s="447">
        <v>0.6</v>
      </c>
      <c r="M62" s="446">
        <v>44400</v>
      </c>
      <c r="N62" s="485">
        <v>1</v>
      </c>
      <c r="O62" s="452" t="s"/>
      <c r="P62" s="453" t="s"/>
      <c r="Q62" s="453" t="s"/>
      <c r="R62" s="453" t="s"/>
      <c r="S62" s="453" t="s"/>
      <c r="T62" s="491" t="s"/>
      <c r="U62" s="491" t="s"/>
      <c r="V62" s="491" t="s"/>
    </row>
    <row r="63" spans="1:22">
      <c r="A63" s="451" t="s"/>
      <c r="B63" s="216" t="s"/>
      <c r="C63" s="15" t="s"/>
      <c r="D63" s="445" t="s">
        <v>71</v>
      </c>
      <c r="E63" s="63" t="s">
        <v>535</v>
      </c>
      <c r="F63" s="63" t="s">
        <v>551</v>
      </c>
      <c r="G63" s="445" t="s">
        <v>335</v>
      </c>
      <c r="H63" s="445" t="s">
        <v>54</v>
      </c>
      <c r="I63" s="446">
        <v>104000</v>
      </c>
      <c r="J63" s="447">
        <v>1</v>
      </c>
      <c r="K63" s="446">
        <v>104000</v>
      </c>
      <c r="L63" s="447">
        <v>0.6</v>
      </c>
      <c r="M63" s="446">
        <v>62400</v>
      </c>
      <c r="N63" s="485">
        <v>1</v>
      </c>
      <c r="O63" s="452" t="s"/>
      <c r="P63" s="453" t="s"/>
      <c r="Q63" s="453" t="s"/>
      <c r="R63" s="453" t="s"/>
      <c r="S63" s="453" t="s"/>
      <c r="T63" s="491" t="s"/>
      <c r="U63" s="491" t="s"/>
      <c r="V63" s="491" t="s"/>
    </row>
    <row r="64" spans="1:22">
      <c r="A64" s="451" t="s"/>
      <c r="B64" s="216" t="s"/>
      <c r="C64" s="15" t="s"/>
      <c r="D64" s="445" t="s">
        <v>71</v>
      </c>
      <c r="E64" s="63" t="s">
        <v>535</v>
      </c>
      <c r="F64" s="63" t="s">
        <v>552</v>
      </c>
      <c r="G64" s="445" t="s">
        <v>335</v>
      </c>
      <c r="H64" s="445" t="s">
        <v>54</v>
      </c>
      <c r="I64" s="446">
        <v>145000</v>
      </c>
      <c r="J64" s="447">
        <v>1</v>
      </c>
      <c r="K64" s="446">
        <v>145000</v>
      </c>
      <c r="L64" s="447">
        <v>0.6</v>
      </c>
      <c r="M64" s="446">
        <v>87000</v>
      </c>
      <c r="N64" s="485">
        <v>1</v>
      </c>
      <c r="O64" s="455" t="s"/>
      <c r="P64" s="456" t="s"/>
      <c r="Q64" s="456" t="s"/>
      <c r="R64" s="456" t="s"/>
      <c r="S64" s="456" t="s"/>
      <c r="T64" s="491" t="s"/>
      <c r="U64" s="491" t="s"/>
      <c r="V64" s="491" t="s"/>
    </row>
    <row r="65" spans="1:22">
      <c r="A65" s="451" t="s"/>
      <c r="B65" s="216" t="s"/>
      <c r="C65" s="15" t="s"/>
      <c r="D65" s="445" t="s">
        <v>71</v>
      </c>
      <c r="E65" s="63" t="s">
        <v>554</v>
      </c>
      <c r="F65" s="63" t="s">
        <v>536</v>
      </c>
      <c r="G65" s="445" t="s">
        <v>514</v>
      </c>
      <c r="H65" s="445" t="s">
        <v>66</v>
      </c>
      <c r="I65" s="446">
        <v>5720</v>
      </c>
      <c r="J65" s="447">
        <v>1</v>
      </c>
      <c r="K65" s="446">
        <v>5720</v>
      </c>
      <c r="L65" s="447">
        <v>0.6</v>
      </c>
      <c r="M65" s="446">
        <v>3432</v>
      </c>
      <c r="N65" s="485">
        <v>1</v>
      </c>
      <c r="O65" s="446">
        <f>=M65*12</f>
        <v>41184</v>
      </c>
      <c r="P65" s="488">
        <v>1</v>
      </c>
      <c r="Q65" s="446">
        <f>=M65*24</f>
        <v>82368</v>
      </c>
      <c r="R65" s="488">
        <v>1</v>
      </c>
      <c r="S65" s="486">
        <f>=M65*36</f>
        <v>123552</v>
      </c>
      <c r="T65" s="492" t="s"/>
      <c r="U65" s="492" t="s"/>
      <c r="V65" s="492" t="s"/>
    </row>
    <row r="66" spans="1:22">
      <c r="A66" s="451" t="s"/>
      <c r="B66" s="216" t="s"/>
      <c r="C66" s="15" t="s"/>
      <c r="D66" s="445" t="s">
        <v>71</v>
      </c>
      <c r="E66" s="63" t="s">
        <v>554</v>
      </c>
      <c r="F66" s="63" t="s">
        <v>537</v>
      </c>
      <c r="G66" s="445" t="s">
        <v>514</v>
      </c>
      <c r="H66" s="445" t="s">
        <v>66</v>
      </c>
      <c r="I66" s="446">
        <v>10920</v>
      </c>
      <c r="J66" s="447">
        <v>1</v>
      </c>
      <c r="K66" s="446">
        <v>10920</v>
      </c>
      <c r="L66" s="447">
        <v>0.6</v>
      </c>
      <c r="M66" s="446">
        <v>6552</v>
      </c>
      <c r="N66" s="485">
        <v>1</v>
      </c>
      <c r="O66" s="446">
        <f>=M66*12</f>
        <v>78624</v>
      </c>
      <c r="P66" s="488">
        <v>1</v>
      </c>
      <c r="Q66" s="446">
        <f>=M66*24</f>
        <v>157248</v>
      </c>
      <c r="R66" s="488">
        <v>1</v>
      </c>
      <c r="S66" s="486">
        <f>=M66*36</f>
        <v>235872</v>
      </c>
      <c r="T66" s="487" t="s"/>
      <c r="U66" s="487" t="s"/>
      <c r="V66" s="487" t="s"/>
    </row>
    <row r="67" spans="1:22">
      <c r="A67" s="451" t="s"/>
      <c r="B67" s="216" t="s"/>
      <c r="C67" s="15" t="s"/>
      <c r="D67" s="445" t="s">
        <v>71</v>
      </c>
      <c r="E67" s="63" t="s">
        <v>554</v>
      </c>
      <c r="F67" s="63" t="s">
        <v>538</v>
      </c>
      <c r="G67" s="445" t="s">
        <v>514</v>
      </c>
      <c r="H67" s="445" t="s">
        <v>66</v>
      </c>
      <c r="I67" s="446">
        <v>17420</v>
      </c>
      <c r="J67" s="447">
        <v>1</v>
      </c>
      <c r="K67" s="446">
        <v>17420</v>
      </c>
      <c r="L67" s="447">
        <v>0.6</v>
      </c>
      <c r="M67" s="446">
        <v>10452</v>
      </c>
      <c r="N67" s="485">
        <v>1</v>
      </c>
      <c r="O67" s="446">
        <f>=M67*12</f>
        <v>125424</v>
      </c>
      <c r="P67" s="488">
        <v>1</v>
      </c>
      <c r="Q67" s="446">
        <f>=M67*24</f>
        <v>250848</v>
      </c>
      <c r="R67" s="488">
        <v>1</v>
      </c>
      <c r="S67" s="486">
        <f>=M67*36</f>
        <v>376272</v>
      </c>
      <c r="T67" s="487" t="s"/>
      <c r="U67" s="487" t="s"/>
      <c r="V67" s="487" t="s"/>
    </row>
    <row r="68" spans="1:22">
      <c r="A68" s="451" t="s"/>
      <c r="B68" s="216" t="s"/>
      <c r="C68" s="15" t="s"/>
      <c r="D68" s="445" t="s">
        <v>71</v>
      </c>
      <c r="E68" s="63" t="s">
        <v>554</v>
      </c>
      <c r="F68" s="63" t="s">
        <v>539</v>
      </c>
      <c r="G68" s="445" t="s">
        <v>514</v>
      </c>
      <c r="H68" s="445" t="s">
        <v>66</v>
      </c>
      <c r="I68" s="446">
        <v>30420</v>
      </c>
      <c r="J68" s="447">
        <v>1</v>
      </c>
      <c r="K68" s="446">
        <v>30420</v>
      </c>
      <c r="L68" s="447">
        <v>0.6</v>
      </c>
      <c r="M68" s="446">
        <v>18252</v>
      </c>
      <c r="N68" s="485">
        <v>1</v>
      </c>
      <c r="O68" s="446">
        <f>=M68*12</f>
        <v>219024</v>
      </c>
      <c r="P68" s="488">
        <v>1</v>
      </c>
      <c r="Q68" s="446">
        <f>=M68*24</f>
        <v>438048</v>
      </c>
      <c r="R68" s="488">
        <v>1</v>
      </c>
      <c r="S68" s="486">
        <f>=M68*36</f>
        <v>657072</v>
      </c>
      <c r="T68" s="487" t="s"/>
      <c r="U68" s="487" t="s"/>
      <c r="V68" s="487" t="s"/>
    </row>
    <row r="69" spans="1:22">
      <c r="A69" s="451" t="s"/>
      <c r="B69" s="216" t="s"/>
      <c r="C69" s="15" t="s"/>
      <c r="D69" s="445" t="s">
        <v>71</v>
      </c>
      <c r="E69" s="63" t="s">
        <v>554</v>
      </c>
      <c r="F69" s="63" t="s">
        <v>540</v>
      </c>
      <c r="G69" s="445" t="s">
        <v>514</v>
      </c>
      <c r="H69" s="445" t="s">
        <v>66</v>
      </c>
      <c r="I69" s="446">
        <v>43420</v>
      </c>
      <c r="J69" s="447">
        <v>1</v>
      </c>
      <c r="K69" s="446">
        <v>43420</v>
      </c>
      <c r="L69" s="447">
        <v>0.6</v>
      </c>
      <c r="M69" s="446">
        <v>26052</v>
      </c>
      <c r="N69" s="485">
        <v>1</v>
      </c>
      <c r="O69" s="446">
        <f>=M69*12</f>
        <v>312624</v>
      </c>
      <c r="P69" s="488">
        <v>1</v>
      </c>
      <c r="Q69" s="446">
        <f>=M69*24</f>
        <v>625248</v>
      </c>
      <c r="R69" s="488">
        <v>1</v>
      </c>
      <c r="S69" s="486">
        <f>=M69*36</f>
        <v>937872</v>
      </c>
      <c r="T69" s="487" t="s"/>
      <c r="U69" s="487" t="s"/>
      <c r="V69" s="487" t="s"/>
    </row>
    <row r="70" spans="1:22">
      <c r="A70" s="451" t="s"/>
      <c r="B70" s="216" t="s"/>
      <c r="C70" s="15" t="s"/>
      <c r="D70" s="445" t="s">
        <v>71</v>
      </c>
      <c r="E70" s="63" t="s">
        <v>554</v>
      </c>
      <c r="F70" s="63" t="s">
        <v>541</v>
      </c>
      <c r="G70" s="445" t="s">
        <v>514</v>
      </c>
      <c r="H70" s="445" t="s">
        <v>66</v>
      </c>
      <c r="I70" s="446">
        <v>56420</v>
      </c>
      <c r="J70" s="447">
        <v>1</v>
      </c>
      <c r="K70" s="446">
        <v>56420</v>
      </c>
      <c r="L70" s="447">
        <v>0.6</v>
      </c>
      <c r="M70" s="446">
        <v>33852</v>
      </c>
      <c r="N70" s="485">
        <v>1</v>
      </c>
      <c r="O70" s="446">
        <f>=M70*12</f>
        <v>406224</v>
      </c>
      <c r="P70" s="488">
        <v>1</v>
      </c>
      <c r="Q70" s="446">
        <f>=M70*24</f>
        <v>812448</v>
      </c>
      <c r="R70" s="488">
        <v>1</v>
      </c>
      <c r="S70" s="486">
        <f>=M70*36</f>
        <v>1218672</v>
      </c>
      <c r="T70" s="487" t="s"/>
      <c r="U70" s="487" t="s"/>
      <c r="V70" s="487" t="s"/>
    </row>
    <row r="71" spans="1:22">
      <c r="A71" s="451" t="s"/>
      <c r="B71" s="216" t="s"/>
      <c r="C71" s="15" t="s"/>
      <c r="D71" s="445" t="s">
        <v>71</v>
      </c>
      <c r="E71" s="63" t="s">
        <v>554</v>
      </c>
      <c r="F71" s="63" t="s">
        <v>542</v>
      </c>
      <c r="G71" s="445" t="s">
        <v>514</v>
      </c>
      <c r="H71" s="445" t="s">
        <v>66</v>
      </c>
      <c r="I71" s="446">
        <v>69420</v>
      </c>
      <c r="J71" s="447">
        <v>1</v>
      </c>
      <c r="K71" s="446">
        <v>69420</v>
      </c>
      <c r="L71" s="447">
        <v>0.6</v>
      </c>
      <c r="M71" s="446">
        <v>41652</v>
      </c>
      <c r="N71" s="485">
        <v>1</v>
      </c>
      <c r="O71" s="446">
        <f>=M71*12</f>
        <v>499824</v>
      </c>
      <c r="P71" s="488">
        <v>1</v>
      </c>
      <c r="Q71" s="446">
        <f>=M71*24</f>
        <v>999648</v>
      </c>
      <c r="R71" s="488">
        <v>1</v>
      </c>
      <c r="S71" s="486">
        <f>=M71*36</f>
        <v>1499472</v>
      </c>
      <c r="T71" s="487" t="s"/>
      <c r="U71" s="487" t="s"/>
      <c r="V71" s="487" t="s"/>
    </row>
    <row r="72" spans="1:22">
      <c r="A72" s="451" t="s"/>
      <c r="B72" s="216" t="s"/>
      <c r="C72" s="15" t="s"/>
      <c r="D72" s="445" t="s">
        <v>71</v>
      </c>
      <c r="E72" s="63" t="s">
        <v>554</v>
      </c>
      <c r="F72" s="63" t="s">
        <v>543</v>
      </c>
      <c r="G72" s="445" t="s">
        <v>514</v>
      </c>
      <c r="H72" s="445" t="s">
        <v>66</v>
      </c>
      <c r="I72" s="446">
        <v>82420</v>
      </c>
      <c r="J72" s="447">
        <v>1</v>
      </c>
      <c r="K72" s="446">
        <v>82420</v>
      </c>
      <c r="L72" s="447">
        <v>0.6</v>
      </c>
      <c r="M72" s="446">
        <v>49452</v>
      </c>
      <c r="N72" s="485">
        <v>1</v>
      </c>
      <c r="O72" s="446">
        <f>=M72*12</f>
        <v>593424</v>
      </c>
      <c r="P72" s="488">
        <v>1</v>
      </c>
      <c r="Q72" s="446">
        <f>=M72*24</f>
        <v>1186848</v>
      </c>
      <c r="R72" s="488">
        <v>1</v>
      </c>
      <c r="S72" s="486">
        <f>=M72*36</f>
        <v>1780272</v>
      </c>
      <c r="T72" s="487" t="s"/>
      <c r="U72" s="487" t="s"/>
      <c r="V72" s="487" t="s"/>
    </row>
    <row r="73" spans="1:22">
      <c r="A73" s="451" t="s"/>
      <c r="B73" s="216" t="s"/>
      <c r="C73" s="15" t="s"/>
      <c r="D73" s="445" t="s">
        <v>71</v>
      </c>
      <c r="E73" s="63" t="s">
        <v>554</v>
      </c>
      <c r="F73" s="63" t="s">
        <v>544</v>
      </c>
      <c r="G73" s="445" t="s">
        <v>545</v>
      </c>
      <c r="H73" s="445" t="s">
        <v>47</v>
      </c>
      <c r="I73" s="446">
        <v>181200</v>
      </c>
      <c r="J73" s="447">
        <v>1</v>
      </c>
      <c r="K73" s="446">
        <v>181200</v>
      </c>
      <c r="L73" s="447">
        <v>0.6</v>
      </c>
      <c r="M73" s="446">
        <v>108720</v>
      </c>
      <c r="N73" s="485">
        <v>1</v>
      </c>
      <c r="O73" s="446">
        <f>=M73*12</f>
        <v>1304640</v>
      </c>
      <c r="P73" s="488">
        <v>1</v>
      </c>
      <c r="Q73" s="446">
        <f>=M73*24</f>
        <v>2609280</v>
      </c>
      <c r="R73" s="488">
        <v>1</v>
      </c>
      <c r="S73" s="486">
        <f>=M73*36</f>
        <v>3913920</v>
      </c>
      <c r="T73" s="487" t="s"/>
      <c r="U73" s="487" t="s"/>
      <c r="V73" s="487" t="s"/>
    </row>
    <row r="74" spans="1:22">
      <c r="A74" s="451" t="s"/>
      <c r="B74" s="216" t="s"/>
      <c r="C74" s="15" t="s"/>
      <c r="D74" s="445" t="s">
        <v>71</v>
      </c>
      <c r="E74" s="63" t="s">
        <v>554</v>
      </c>
      <c r="F74" s="63" t="s">
        <v>546</v>
      </c>
      <c r="G74" s="445" t="s">
        <v>545</v>
      </c>
      <c r="H74" s="445" t="s">
        <v>47</v>
      </c>
      <c r="I74" s="446">
        <v>291700</v>
      </c>
      <c r="J74" s="447">
        <v>1</v>
      </c>
      <c r="K74" s="446">
        <v>291700</v>
      </c>
      <c r="L74" s="447">
        <v>0.6</v>
      </c>
      <c r="M74" s="446">
        <v>175020</v>
      </c>
      <c r="N74" s="485">
        <v>1</v>
      </c>
      <c r="O74" s="446">
        <f>=M74*12</f>
        <v>2100240</v>
      </c>
      <c r="P74" s="488">
        <v>1</v>
      </c>
      <c r="Q74" s="446">
        <f>=M74*24</f>
        <v>4200480</v>
      </c>
      <c r="R74" s="488">
        <v>1</v>
      </c>
      <c r="S74" s="486">
        <f>=M74*36</f>
        <v>6300720</v>
      </c>
      <c r="T74" s="487" t="s"/>
      <c r="U74" s="487" t="s"/>
      <c r="V74" s="487" t="s"/>
    </row>
    <row r="75" spans="1:22">
      <c r="A75" s="451" t="s"/>
      <c r="B75" s="216" t="s"/>
      <c r="C75" s="15" t="s"/>
      <c r="D75" s="445" t="s">
        <v>71</v>
      </c>
      <c r="E75" s="63" t="s">
        <v>554</v>
      </c>
      <c r="F75" s="63" t="s">
        <v>547</v>
      </c>
      <c r="G75" s="445" t="s">
        <v>545</v>
      </c>
      <c r="H75" s="445" t="s">
        <v>47</v>
      </c>
      <c r="I75" s="446">
        <v>534800</v>
      </c>
      <c r="J75" s="447">
        <v>1</v>
      </c>
      <c r="K75" s="446">
        <v>534800</v>
      </c>
      <c r="L75" s="447">
        <v>0.6</v>
      </c>
      <c r="M75" s="446">
        <v>320880</v>
      </c>
      <c r="N75" s="485">
        <v>1</v>
      </c>
      <c r="O75" s="446">
        <f>=M75*12</f>
        <v>3850560</v>
      </c>
      <c r="P75" s="488">
        <v>1</v>
      </c>
      <c r="Q75" s="446">
        <f>=M75*24</f>
        <v>7701120</v>
      </c>
      <c r="R75" s="488">
        <v>1</v>
      </c>
      <c r="S75" s="486">
        <f>=M75*36</f>
        <v>11551680</v>
      </c>
      <c r="T75" s="487" t="s"/>
      <c r="U75" s="487" t="s"/>
      <c r="V75" s="487" t="s"/>
    </row>
    <row r="76" spans="1:22">
      <c r="A76" s="451" t="s"/>
      <c r="B76" s="216" t="s"/>
      <c r="C76" s="15" t="s"/>
      <c r="D76" s="445" t="s">
        <v>71</v>
      </c>
      <c r="E76" s="63" t="s">
        <v>554</v>
      </c>
      <c r="F76" s="63" t="s">
        <v>548</v>
      </c>
      <c r="G76" s="445" t="s">
        <v>545</v>
      </c>
      <c r="H76" s="445" t="s">
        <v>47</v>
      </c>
      <c r="I76" s="446">
        <v>2073900</v>
      </c>
      <c r="J76" s="447">
        <v>1</v>
      </c>
      <c r="K76" s="446">
        <v>2073900</v>
      </c>
      <c r="L76" s="447">
        <v>0.6</v>
      </c>
      <c r="M76" s="446">
        <v>1244340</v>
      </c>
      <c r="N76" s="485">
        <v>1</v>
      </c>
      <c r="O76" s="446">
        <f>=M76*12</f>
        <v>14932080</v>
      </c>
      <c r="P76" s="488">
        <v>1</v>
      </c>
      <c r="Q76" s="446">
        <f>=M76*24</f>
        <v>29864160</v>
      </c>
      <c r="R76" s="488">
        <v>1</v>
      </c>
      <c r="S76" s="486">
        <f>=M76*36</f>
        <v>44796240</v>
      </c>
      <c r="T76" s="487" t="s"/>
      <c r="U76" s="487" t="s"/>
      <c r="V76" s="487" t="s"/>
    </row>
    <row r="77" spans="1:22">
      <c r="A77" s="451" t="s"/>
      <c r="B77" s="216" t="s"/>
      <c r="C77" s="15" t="s"/>
      <c r="D77" s="445" t="s">
        <v>71</v>
      </c>
      <c r="E77" s="63" t="s">
        <v>554</v>
      </c>
      <c r="F77" s="63" t="s">
        <v>549</v>
      </c>
      <c r="G77" s="445" t="s">
        <v>545</v>
      </c>
      <c r="H77" s="445" t="s">
        <v>47</v>
      </c>
      <c r="I77" s="446">
        <v>2468300</v>
      </c>
      <c r="J77" s="447">
        <v>1</v>
      </c>
      <c r="K77" s="446">
        <v>2468300</v>
      </c>
      <c r="L77" s="447">
        <v>0.6</v>
      </c>
      <c r="M77" s="446">
        <v>1480980</v>
      </c>
      <c r="N77" s="485">
        <v>1</v>
      </c>
      <c r="O77" s="446">
        <f>=M77*12</f>
        <v>17771760</v>
      </c>
      <c r="P77" s="488">
        <v>1</v>
      </c>
      <c r="Q77" s="446">
        <f>=M77*24</f>
        <v>35543520</v>
      </c>
      <c r="R77" s="488">
        <v>1</v>
      </c>
      <c r="S77" s="486">
        <f>=M77*36</f>
        <v>53315280</v>
      </c>
      <c r="T77" s="487" t="s"/>
      <c r="U77" s="487" t="s"/>
      <c r="V77" s="487" t="s"/>
    </row>
    <row r="78" spans="1:22">
      <c r="A78" s="451" t="s"/>
      <c r="B78" s="216" t="s"/>
      <c r="C78" s="15" t="s"/>
      <c r="D78" s="445" t="s">
        <v>71</v>
      </c>
      <c r="E78" s="63" t="s">
        <v>554</v>
      </c>
      <c r="F78" s="63" t="s">
        <v>550</v>
      </c>
      <c r="G78" s="445" t="s">
        <v>545</v>
      </c>
      <c r="H78" s="445" t="s">
        <v>47</v>
      </c>
      <c r="I78" s="446">
        <v>2836300</v>
      </c>
      <c r="J78" s="447">
        <v>1</v>
      </c>
      <c r="K78" s="446">
        <v>2836300</v>
      </c>
      <c r="L78" s="447">
        <v>0.6</v>
      </c>
      <c r="M78" s="446">
        <v>1701780</v>
      </c>
      <c r="N78" s="485">
        <v>1</v>
      </c>
      <c r="O78" s="446">
        <f>=M78*12</f>
        <v>20421360</v>
      </c>
      <c r="P78" s="488">
        <v>1</v>
      </c>
      <c r="Q78" s="446">
        <f>=M78*24</f>
        <v>40842720</v>
      </c>
      <c r="R78" s="488">
        <v>1</v>
      </c>
      <c r="S78" s="486">
        <f>=M78*36</f>
        <v>61264080</v>
      </c>
      <c r="T78" s="487" t="s"/>
      <c r="U78" s="487" t="s"/>
      <c r="V78" s="487" t="s"/>
    </row>
    <row r="79" spans="1:22">
      <c r="A79" s="451" t="s"/>
      <c r="B79" s="216" t="s"/>
      <c r="C79" s="15" t="s"/>
      <c r="D79" s="445" t="s">
        <v>71</v>
      </c>
      <c r="E79" s="63" t="s">
        <v>554</v>
      </c>
      <c r="F79" s="63" t="s">
        <v>551</v>
      </c>
      <c r="G79" s="445" t="s">
        <v>545</v>
      </c>
      <c r="H79" s="445" t="s">
        <v>47</v>
      </c>
      <c r="I79" s="446">
        <v>3938200</v>
      </c>
      <c r="J79" s="447">
        <v>1</v>
      </c>
      <c r="K79" s="446">
        <v>3938200</v>
      </c>
      <c r="L79" s="447">
        <v>0.6</v>
      </c>
      <c r="M79" s="446">
        <v>2362920</v>
      </c>
      <c r="N79" s="485">
        <v>1</v>
      </c>
      <c r="O79" s="446">
        <f>=M79*12</f>
        <v>28355040</v>
      </c>
      <c r="P79" s="488">
        <v>1</v>
      </c>
      <c r="Q79" s="446">
        <f>=M79*24</f>
        <v>56710080</v>
      </c>
      <c r="R79" s="488">
        <v>1</v>
      </c>
      <c r="S79" s="486">
        <f>=M79*36</f>
        <v>85065120</v>
      </c>
      <c r="T79" s="487" t="s"/>
      <c r="U79" s="487" t="s"/>
      <c r="V79" s="487" t="s"/>
    </row>
    <row r="80" spans="1:22">
      <c r="A80" s="451" t="s"/>
      <c r="B80" s="216" t="s"/>
      <c r="C80" s="15" t="s"/>
      <c r="D80" s="445" t="s">
        <v>71</v>
      </c>
      <c r="E80" s="63" t="s">
        <v>554</v>
      </c>
      <c r="F80" s="63" t="s">
        <v>552</v>
      </c>
      <c r="G80" s="445" t="s">
        <v>545</v>
      </c>
      <c r="H80" s="445" t="s">
        <v>47</v>
      </c>
      <c r="I80" s="446">
        <v>5524800</v>
      </c>
      <c r="J80" s="447">
        <v>1</v>
      </c>
      <c r="K80" s="446">
        <v>5524800</v>
      </c>
      <c r="L80" s="447">
        <v>0.6</v>
      </c>
      <c r="M80" s="446">
        <v>3314880</v>
      </c>
      <c r="N80" s="485">
        <v>1</v>
      </c>
      <c r="O80" s="446">
        <f>=M80*12</f>
        <v>39778560</v>
      </c>
      <c r="P80" s="488">
        <v>1</v>
      </c>
      <c r="Q80" s="446">
        <f>=M80*24</f>
        <v>79557120</v>
      </c>
      <c r="R80" s="488">
        <v>1</v>
      </c>
      <c r="S80" s="486">
        <f>=M80*36</f>
        <v>119335680</v>
      </c>
      <c r="T80" s="489" t="s"/>
      <c r="U80" s="489" t="s"/>
      <c r="V80" s="489" t="s"/>
    </row>
    <row r="81" spans="1:22">
      <c r="A81" s="451" t="s"/>
      <c r="B81" s="216" t="s"/>
      <c r="C81" s="15" t="s"/>
      <c r="D81" s="445" t="s">
        <v>71</v>
      </c>
      <c r="E81" s="63" t="s">
        <v>554</v>
      </c>
      <c r="F81" s="63" t="s">
        <v>536</v>
      </c>
      <c r="G81" s="445" t="s">
        <v>335</v>
      </c>
      <c r="H81" s="445" t="s">
        <v>54</v>
      </c>
      <c r="I81" s="446">
        <v>0</v>
      </c>
      <c r="J81" s="447">
        <v>1</v>
      </c>
      <c r="K81" s="446">
        <v>0</v>
      </c>
      <c r="L81" s="447">
        <v>0.6</v>
      </c>
      <c r="M81" s="446">
        <v>0</v>
      </c>
      <c r="N81" s="485">
        <v>1</v>
      </c>
      <c r="O81" s="490" t="s">
        <v>553</v>
      </c>
      <c r="P81" s="449" t="s"/>
      <c r="Q81" s="449" t="s"/>
      <c r="R81" s="449" t="s"/>
      <c r="S81" s="449" t="s"/>
      <c r="T81" s="493" t="s"/>
      <c r="U81" s="493" t="s"/>
      <c r="V81" s="493" t="s"/>
    </row>
    <row r="82" spans="1:22">
      <c r="A82" s="451" t="s"/>
      <c r="B82" s="216" t="s"/>
      <c r="C82" s="15" t="s"/>
      <c r="D82" s="445" t="s">
        <v>71</v>
      </c>
      <c r="E82" s="63" t="s">
        <v>554</v>
      </c>
      <c r="F82" s="63" t="s">
        <v>537</v>
      </c>
      <c r="G82" s="445" t="s">
        <v>335</v>
      </c>
      <c r="H82" s="445" t="s">
        <v>54</v>
      </c>
      <c r="I82" s="446">
        <v>1500</v>
      </c>
      <c r="J82" s="447">
        <v>1</v>
      </c>
      <c r="K82" s="446">
        <v>1500</v>
      </c>
      <c r="L82" s="447">
        <v>0.6</v>
      </c>
      <c r="M82" s="446">
        <v>900</v>
      </c>
      <c r="N82" s="485">
        <v>1</v>
      </c>
      <c r="O82" s="453" t="s"/>
      <c r="P82" s="453" t="s"/>
      <c r="Q82" s="453" t="s"/>
      <c r="R82" s="453" t="s"/>
      <c r="S82" s="453" t="s"/>
      <c r="T82" s="493" t="s"/>
      <c r="U82" s="493" t="s"/>
      <c r="V82" s="493" t="s"/>
    </row>
    <row r="83" spans="1:22">
      <c r="A83" s="451" t="s"/>
      <c r="B83" s="216" t="s"/>
      <c r="C83" s="15" t="s"/>
      <c r="D83" s="445" t="s">
        <v>71</v>
      </c>
      <c r="E83" s="63" t="s">
        <v>554</v>
      </c>
      <c r="F83" s="63" t="s">
        <v>538</v>
      </c>
      <c r="G83" s="445" t="s">
        <v>335</v>
      </c>
      <c r="H83" s="445" t="s">
        <v>54</v>
      </c>
      <c r="I83" s="446">
        <v>2500</v>
      </c>
      <c r="J83" s="447">
        <v>1</v>
      </c>
      <c r="K83" s="446">
        <v>2500</v>
      </c>
      <c r="L83" s="447">
        <v>0.6</v>
      </c>
      <c r="M83" s="446">
        <v>1500</v>
      </c>
      <c r="N83" s="485">
        <v>1</v>
      </c>
      <c r="O83" s="453" t="s"/>
      <c r="P83" s="453" t="s"/>
      <c r="Q83" s="453" t="s"/>
      <c r="R83" s="453" t="s"/>
      <c r="S83" s="453" t="s"/>
      <c r="T83" s="493" t="s"/>
      <c r="U83" s="493" t="s"/>
      <c r="V83" s="493" t="s"/>
    </row>
    <row r="84" spans="1:22">
      <c r="A84" s="451" t="s"/>
      <c r="B84" s="216" t="s"/>
      <c r="C84" s="15" t="s"/>
      <c r="D84" s="445" t="s">
        <v>71</v>
      </c>
      <c r="E84" s="63" t="s">
        <v>554</v>
      </c>
      <c r="F84" s="63" t="s">
        <v>539</v>
      </c>
      <c r="G84" s="445" t="s">
        <v>335</v>
      </c>
      <c r="H84" s="445" t="s">
        <v>54</v>
      </c>
      <c r="I84" s="446">
        <v>4300</v>
      </c>
      <c r="J84" s="447">
        <v>1</v>
      </c>
      <c r="K84" s="446">
        <v>4300</v>
      </c>
      <c r="L84" s="447">
        <v>0.6</v>
      </c>
      <c r="M84" s="446">
        <v>2580</v>
      </c>
      <c r="N84" s="485">
        <v>1</v>
      </c>
      <c r="O84" s="453" t="s"/>
      <c r="P84" s="453" t="s"/>
      <c r="Q84" s="453" t="s"/>
      <c r="R84" s="453" t="s"/>
      <c r="S84" s="453" t="s"/>
      <c r="T84" s="493" t="s"/>
      <c r="U84" s="493" t="s"/>
      <c r="V84" s="493" t="s"/>
    </row>
    <row r="85" spans="1:22">
      <c r="A85" s="451" t="s"/>
      <c r="B85" s="216" t="s"/>
      <c r="C85" s="15" t="s"/>
      <c r="D85" s="445" t="s">
        <v>71</v>
      </c>
      <c r="E85" s="63" t="s">
        <v>554</v>
      </c>
      <c r="F85" s="63" t="s">
        <v>540</v>
      </c>
      <c r="G85" s="445" t="s">
        <v>335</v>
      </c>
      <c r="H85" s="445" t="s">
        <v>54</v>
      </c>
      <c r="I85" s="446">
        <v>6200</v>
      </c>
      <c r="J85" s="447">
        <v>1</v>
      </c>
      <c r="K85" s="446">
        <v>6200</v>
      </c>
      <c r="L85" s="447">
        <v>0.6</v>
      </c>
      <c r="M85" s="446">
        <v>3720</v>
      </c>
      <c r="N85" s="485">
        <v>1</v>
      </c>
      <c r="O85" s="453" t="s"/>
      <c r="P85" s="453" t="s"/>
      <c r="Q85" s="453" t="s"/>
      <c r="R85" s="453" t="s"/>
      <c r="S85" s="453" t="s"/>
      <c r="T85" s="493" t="s"/>
      <c r="U85" s="493" t="s"/>
      <c r="V85" s="493" t="s"/>
    </row>
    <row r="86" spans="1:22">
      <c r="A86" s="451" t="s"/>
      <c r="B86" s="216" t="s"/>
      <c r="C86" s="15" t="s"/>
      <c r="D86" s="445" t="s">
        <v>71</v>
      </c>
      <c r="E86" s="63" t="s">
        <v>554</v>
      </c>
      <c r="F86" s="63" t="s">
        <v>541</v>
      </c>
      <c r="G86" s="445" t="s">
        <v>335</v>
      </c>
      <c r="H86" s="445" t="s">
        <v>54</v>
      </c>
      <c r="I86" s="446">
        <v>8000</v>
      </c>
      <c r="J86" s="447">
        <v>1</v>
      </c>
      <c r="K86" s="446">
        <v>8000</v>
      </c>
      <c r="L86" s="447">
        <v>0.6</v>
      </c>
      <c r="M86" s="446">
        <v>4800</v>
      </c>
      <c r="N86" s="485">
        <v>1</v>
      </c>
      <c r="O86" s="453" t="s"/>
      <c r="P86" s="453" t="s"/>
      <c r="Q86" s="453" t="s"/>
      <c r="R86" s="453" t="s"/>
      <c r="S86" s="453" t="s"/>
      <c r="T86" s="493" t="s"/>
      <c r="U86" s="493" t="s"/>
      <c r="V86" s="493" t="s"/>
    </row>
    <row r="87" spans="1:22">
      <c r="A87" s="451" t="s"/>
      <c r="B87" s="216" t="s"/>
      <c r="C87" s="15" t="s"/>
      <c r="D87" s="445" t="s">
        <v>71</v>
      </c>
      <c r="E87" s="63" t="s">
        <v>554</v>
      </c>
      <c r="F87" s="63" t="s">
        <v>542</v>
      </c>
      <c r="G87" s="445" t="s">
        <v>335</v>
      </c>
      <c r="H87" s="445" t="s">
        <v>54</v>
      </c>
      <c r="I87" s="446">
        <v>9900</v>
      </c>
      <c r="J87" s="447">
        <v>1</v>
      </c>
      <c r="K87" s="446">
        <v>9900</v>
      </c>
      <c r="L87" s="447">
        <v>0.6</v>
      </c>
      <c r="M87" s="446">
        <v>5940</v>
      </c>
      <c r="N87" s="485">
        <v>1</v>
      </c>
      <c r="O87" s="453" t="s"/>
      <c r="P87" s="453" t="s"/>
      <c r="Q87" s="453" t="s"/>
      <c r="R87" s="453" t="s"/>
      <c r="S87" s="453" t="s"/>
      <c r="T87" s="493" t="s"/>
      <c r="U87" s="493" t="s"/>
      <c r="V87" s="493" t="s"/>
    </row>
    <row r="88" spans="1:22">
      <c r="A88" s="451" t="s"/>
      <c r="B88" s="216" t="s"/>
      <c r="C88" s="15" t="s"/>
      <c r="D88" s="445" t="s">
        <v>71</v>
      </c>
      <c r="E88" s="63" t="s">
        <v>554</v>
      </c>
      <c r="F88" s="63" t="s">
        <v>543</v>
      </c>
      <c r="G88" s="445" t="s">
        <v>335</v>
      </c>
      <c r="H88" s="445" t="s">
        <v>54</v>
      </c>
      <c r="I88" s="446">
        <v>11800</v>
      </c>
      <c r="J88" s="447">
        <v>1</v>
      </c>
      <c r="K88" s="446">
        <v>11800</v>
      </c>
      <c r="L88" s="447">
        <v>0.6</v>
      </c>
      <c r="M88" s="446">
        <v>7080</v>
      </c>
      <c r="N88" s="485">
        <v>1</v>
      </c>
      <c r="O88" s="453" t="s"/>
      <c r="P88" s="453" t="s"/>
      <c r="Q88" s="453" t="s"/>
      <c r="R88" s="453" t="s"/>
      <c r="S88" s="453" t="s"/>
      <c r="T88" s="493" t="s"/>
      <c r="U88" s="493" t="s"/>
      <c r="V88" s="493" t="s"/>
    </row>
    <row r="89" spans="1:22">
      <c r="A89" s="451" t="s"/>
      <c r="B89" s="216" t="s"/>
      <c r="C89" s="15" t="s"/>
      <c r="D89" s="445" t="s">
        <v>71</v>
      </c>
      <c r="E89" s="63" t="s">
        <v>554</v>
      </c>
      <c r="F89" s="63" t="s">
        <v>544</v>
      </c>
      <c r="G89" s="445" t="s">
        <v>335</v>
      </c>
      <c r="H89" s="445" t="s">
        <v>54</v>
      </c>
      <c r="I89" s="446">
        <v>12000</v>
      </c>
      <c r="J89" s="447">
        <v>1</v>
      </c>
      <c r="K89" s="446">
        <v>12000</v>
      </c>
      <c r="L89" s="447">
        <v>0.6</v>
      </c>
      <c r="M89" s="446">
        <v>7200</v>
      </c>
      <c r="N89" s="485">
        <v>1</v>
      </c>
      <c r="O89" s="453" t="s"/>
      <c r="P89" s="453" t="s"/>
      <c r="Q89" s="453" t="s"/>
      <c r="R89" s="453" t="s"/>
      <c r="S89" s="453" t="s"/>
      <c r="T89" s="493" t="s"/>
      <c r="U89" s="493" t="s"/>
      <c r="V89" s="493" t="s"/>
    </row>
    <row r="90" spans="1:22">
      <c r="A90" s="451" t="s"/>
      <c r="B90" s="216" t="s"/>
      <c r="C90" s="15" t="s"/>
      <c r="D90" s="445" t="s">
        <v>71</v>
      </c>
      <c r="E90" s="63" t="s">
        <v>554</v>
      </c>
      <c r="F90" s="63" t="s">
        <v>546</v>
      </c>
      <c r="G90" s="445" t="s">
        <v>335</v>
      </c>
      <c r="H90" s="445" t="s">
        <v>54</v>
      </c>
      <c r="I90" s="446">
        <v>14300</v>
      </c>
      <c r="J90" s="447">
        <v>1</v>
      </c>
      <c r="K90" s="446">
        <v>14300</v>
      </c>
      <c r="L90" s="447">
        <v>0.6</v>
      </c>
      <c r="M90" s="446">
        <v>8580</v>
      </c>
      <c r="N90" s="485">
        <v>1</v>
      </c>
      <c r="O90" s="453" t="s"/>
      <c r="P90" s="453" t="s"/>
      <c r="Q90" s="453" t="s"/>
      <c r="R90" s="453" t="s"/>
      <c r="S90" s="453" t="s"/>
      <c r="T90" s="493" t="s"/>
      <c r="U90" s="493" t="s"/>
      <c r="V90" s="493" t="s"/>
    </row>
    <row r="91" spans="1:22">
      <c r="A91" s="451" t="s"/>
      <c r="B91" s="216" t="s"/>
      <c r="C91" s="15" t="s"/>
      <c r="D91" s="445" t="s">
        <v>71</v>
      </c>
      <c r="E91" s="63" t="s">
        <v>554</v>
      </c>
      <c r="F91" s="63" t="s">
        <v>547</v>
      </c>
      <c r="G91" s="445" t="s">
        <v>335</v>
      </c>
      <c r="H91" s="445" t="s">
        <v>54</v>
      </c>
      <c r="I91" s="446">
        <v>26200</v>
      </c>
      <c r="J91" s="447">
        <v>1</v>
      </c>
      <c r="K91" s="446">
        <v>26200</v>
      </c>
      <c r="L91" s="447">
        <v>0.6</v>
      </c>
      <c r="M91" s="446">
        <v>15720</v>
      </c>
      <c r="N91" s="485">
        <v>1</v>
      </c>
      <c r="O91" s="453" t="s"/>
      <c r="P91" s="453" t="s"/>
      <c r="Q91" s="453" t="s"/>
      <c r="R91" s="453" t="s"/>
      <c r="S91" s="453" t="s"/>
      <c r="T91" s="493" t="s"/>
      <c r="U91" s="493" t="s"/>
      <c r="V91" s="493" t="s"/>
    </row>
    <row r="92" spans="1:22">
      <c r="A92" s="451" t="s"/>
      <c r="B92" s="216" t="s"/>
      <c r="C92" s="15" t="s"/>
      <c r="D92" s="445" t="s">
        <v>71</v>
      </c>
      <c r="E92" s="63" t="s">
        <v>554</v>
      </c>
      <c r="F92" s="63" t="s">
        <v>548</v>
      </c>
      <c r="G92" s="445" t="s">
        <v>335</v>
      </c>
      <c r="H92" s="445" t="s">
        <v>54</v>
      </c>
      <c r="I92" s="446">
        <v>82500</v>
      </c>
      <c r="J92" s="447">
        <v>1</v>
      </c>
      <c r="K92" s="446">
        <v>82500</v>
      </c>
      <c r="L92" s="447">
        <v>0.6</v>
      </c>
      <c r="M92" s="446">
        <v>49500</v>
      </c>
      <c r="N92" s="485">
        <v>1</v>
      </c>
      <c r="O92" s="453" t="s"/>
      <c r="P92" s="453" t="s"/>
      <c r="Q92" s="453" t="s"/>
      <c r="R92" s="453" t="s"/>
      <c r="S92" s="453" t="s"/>
      <c r="T92" s="493" t="s"/>
      <c r="U92" s="493" t="s"/>
      <c r="V92" s="493" t="s"/>
    </row>
    <row r="93" spans="1:22">
      <c r="A93" s="451" t="s"/>
      <c r="B93" s="216" t="s"/>
      <c r="C93" s="15" t="s"/>
      <c r="D93" s="445" t="s">
        <v>71</v>
      </c>
      <c r="E93" s="63" t="s">
        <v>554</v>
      </c>
      <c r="F93" s="63" t="s">
        <v>549</v>
      </c>
      <c r="G93" s="445" t="s">
        <v>335</v>
      </c>
      <c r="H93" s="445" t="s">
        <v>54</v>
      </c>
      <c r="I93" s="446">
        <v>96000</v>
      </c>
      <c r="J93" s="447">
        <v>1</v>
      </c>
      <c r="K93" s="446">
        <v>96000</v>
      </c>
      <c r="L93" s="447">
        <v>0.6</v>
      </c>
      <c r="M93" s="446">
        <v>57600</v>
      </c>
      <c r="N93" s="485">
        <v>1</v>
      </c>
      <c r="O93" s="453" t="s"/>
      <c r="P93" s="453" t="s"/>
      <c r="Q93" s="453" t="s"/>
      <c r="R93" s="453" t="s"/>
      <c r="S93" s="453" t="s"/>
      <c r="T93" s="493" t="s"/>
      <c r="U93" s="493" t="s"/>
      <c r="V93" s="493" t="s"/>
    </row>
    <row r="94" spans="1:22">
      <c r="A94" s="451" t="s"/>
      <c r="B94" s="216" t="s"/>
      <c r="C94" s="15" t="s"/>
      <c r="D94" s="445" t="s">
        <v>71</v>
      </c>
      <c r="E94" s="63" t="s">
        <v>554</v>
      </c>
      <c r="F94" s="63" t="s">
        <v>550</v>
      </c>
      <c r="G94" s="445" t="s">
        <v>335</v>
      </c>
      <c r="H94" s="445" t="s">
        <v>54</v>
      </c>
      <c r="I94" s="446">
        <v>111000</v>
      </c>
      <c r="J94" s="447">
        <v>1</v>
      </c>
      <c r="K94" s="446">
        <v>111000</v>
      </c>
      <c r="L94" s="447">
        <v>0.6</v>
      </c>
      <c r="M94" s="446">
        <v>66600</v>
      </c>
      <c r="N94" s="485">
        <v>1</v>
      </c>
      <c r="O94" s="453" t="s"/>
      <c r="P94" s="453" t="s"/>
      <c r="Q94" s="453" t="s"/>
      <c r="R94" s="453" t="s"/>
      <c r="S94" s="453" t="s"/>
      <c r="T94" s="493" t="s"/>
      <c r="U94" s="493" t="s"/>
      <c r="V94" s="493" t="s"/>
    </row>
    <row r="95" spans="1:22">
      <c r="A95" s="451" t="s"/>
      <c r="B95" s="216" t="s"/>
      <c r="C95" s="15" t="s"/>
      <c r="D95" s="445" t="s">
        <v>71</v>
      </c>
      <c r="E95" s="63" t="s">
        <v>554</v>
      </c>
      <c r="F95" s="63" t="s">
        <v>551</v>
      </c>
      <c r="G95" s="445" t="s">
        <v>335</v>
      </c>
      <c r="H95" s="445" t="s">
        <v>54</v>
      </c>
      <c r="I95" s="446">
        <v>135000</v>
      </c>
      <c r="J95" s="447">
        <v>1</v>
      </c>
      <c r="K95" s="446">
        <v>135000</v>
      </c>
      <c r="L95" s="447">
        <v>0.6</v>
      </c>
      <c r="M95" s="446">
        <v>81000</v>
      </c>
      <c r="N95" s="485">
        <v>1</v>
      </c>
      <c r="O95" s="453" t="s"/>
      <c r="P95" s="453" t="s"/>
      <c r="Q95" s="453" t="s"/>
      <c r="R95" s="453" t="s"/>
      <c r="S95" s="453" t="s"/>
      <c r="T95" s="493" t="s"/>
      <c r="U95" s="493" t="s"/>
      <c r="V95" s="493" t="s"/>
    </row>
    <row r="96" spans="1:22">
      <c r="A96" s="451" t="s"/>
      <c r="B96" s="216" t="s"/>
      <c r="C96" s="15" t="s"/>
      <c r="D96" s="445" t="s">
        <v>71</v>
      </c>
      <c r="E96" s="63" t="s">
        <v>554</v>
      </c>
      <c r="F96" s="63" t="s">
        <v>552</v>
      </c>
      <c r="G96" s="445" t="s">
        <v>335</v>
      </c>
      <c r="H96" s="445" t="s">
        <v>54</v>
      </c>
      <c r="I96" s="446">
        <v>189000</v>
      </c>
      <c r="J96" s="447">
        <v>1</v>
      </c>
      <c r="K96" s="446">
        <v>189000</v>
      </c>
      <c r="L96" s="447">
        <v>0.6</v>
      </c>
      <c r="M96" s="446">
        <v>113400</v>
      </c>
      <c r="N96" s="485">
        <v>1</v>
      </c>
      <c r="O96" s="453" t="s"/>
      <c r="P96" s="453" t="s"/>
      <c r="Q96" s="453" t="s"/>
      <c r="R96" s="453" t="s"/>
      <c r="S96" s="453" t="s"/>
      <c r="T96" s="493" t="s"/>
      <c r="U96" s="493" t="s"/>
      <c r="V96" s="493" t="s"/>
    </row>
    <row r="97" spans="1:22">
      <c r="A97" s="451" t="s"/>
      <c r="B97" s="216" t="s"/>
      <c r="C97" s="15" t="s"/>
      <c r="D97" s="445" t="s">
        <v>71</v>
      </c>
      <c r="E97" s="63" t="s">
        <v>555</v>
      </c>
      <c r="F97" s="63" t="s">
        <v>556</v>
      </c>
      <c r="G97" s="445" t="s">
        <v>335</v>
      </c>
      <c r="H97" s="445" t="s">
        <v>557</v>
      </c>
      <c r="I97" s="446">
        <v>0</v>
      </c>
      <c r="J97" s="447">
        <v>1</v>
      </c>
      <c r="K97" s="446">
        <v>0</v>
      </c>
      <c r="L97" s="447">
        <v>0.6</v>
      </c>
      <c r="M97" s="446">
        <v>0</v>
      </c>
      <c r="N97" s="485">
        <v>1</v>
      </c>
      <c r="O97" s="453" t="s"/>
      <c r="P97" s="453" t="s"/>
      <c r="Q97" s="453" t="s"/>
      <c r="R97" s="453" t="s"/>
      <c r="S97" s="453" t="s"/>
      <c r="T97" s="493" t="s"/>
      <c r="U97" s="493" t="s"/>
      <c r="V97" s="493" t="s"/>
    </row>
    <row r="98" spans="1:22">
      <c r="A98" s="451" t="s"/>
      <c r="B98" s="216" t="s"/>
      <c r="C98" s="15" t="s"/>
      <c r="D98" s="445" t="s">
        <v>71</v>
      </c>
      <c r="E98" s="63" t="s">
        <v>555</v>
      </c>
      <c r="F98" s="63" t="s">
        <v>558</v>
      </c>
      <c r="G98" s="445" t="s">
        <v>559</v>
      </c>
      <c r="H98" s="445" t="s">
        <v>557</v>
      </c>
      <c r="I98" s="446">
        <v>100</v>
      </c>
      <c r="J98" s="447">
        <v>1</v>
      </c>
      <c r="K98" s="446">
        <v>100</v>
      </c>
      <c r="L98" s="447">
        <v>0.6</v>
      </c>
      <c r="M98" s="446">
        <v>60</v>
      </c>
      <c r="N98" s="485">
        <v>1</v>
      </c>
      <c r="O98" s="453" t="s"/>
      <c r="P98" s="453" t="s"/>
      <c r="Q98" s="453" t="s"/>
      <c r="R98" s="453" t="s"/>
      <c r="S98" s="453" t="s"/>
      <c r="T98" s="493" t="s"/>
      <c r="U98" s="493" t="s"/>
      <c r="V98" s="493" t="s"/>
    </row>
    <row r="99" spans="1:22">
      <c r="A99" s="451" t="s"/>
      <c r="B99" s="216" t="s"/>
      <c r="C99" s="15" t="s"/>
      <c r="D99" s="445" t="s">
        <v>71</v>
      </c>
      <c r="E99" s="63" t="s">
        <v>560</v>
      </c>
      <c r="F99" s="63" t="s">
        <v>561</v>
      </c>
      <c r="G99" s="445" t="s">
        <v>335</v>
      </c>
      <c r="H99" s="445" t="s">
        <v>213</v>
      </c>
      <c r="I99" s="446">
        <v>0</v>
      </c>
      <c r="J99" s="447">
        <v>1</v>
      </c>
      <c r="K99" s="446">
        <v>0</v>
      </c>
      <c r="L99" s="447">
        <v>0.6</v>
      </c>
      <c r="M99" s="446">
        <v>0</v>
      </c>
      <c r="N99" s="485">
        <v>1</v>
      </c>
      <c r="O99" s="453" t="s"/>
      <c r="P99" s="453" t="s"/>
      <c r="Q99" s="453" t="s"/>
      <c r="R99" s="453" t="s"/>
      <c r="S99" s="453" t="s"/>
      <c r="T99" s="493" t="s"/>
      <c r="U99" s="493" t="s"/>
      <c r="V99" s="493" t="s"/>
    </row>
    <row r="100" spans="1:22">
      <c r="A100" s="451" t="s"/>
      <c r="B100" s="216" t="s"/>
      <c r="C100" s="15" t="s"/>
      <c r="D100" s="445" t="s">
        <v>71</v>
      </c>
      <c r="E100" s="63" t="s">
        <v>560</v>
      </c>
      <c r="F100" s="63" t="s">
        <v>562</v>
      </c>
      <c r="G100" s="445" t="s">
        <v>563</v>
      </c>
      <c r="H100" s="445" t="s">
        <v>213</v>
      </c>
      <c r="I100" s="446">
        <v>20</v>
      </c>
      <c r="J100" s="447">
        <v>1</v>
      </c>
      <c r="K100" s="446">
        <v>20</v>
      </c>
      <c r="L100" s="447">
        <v>0.6</v>
      </c>
      <c r="M100" s="446">
        <v>12</v>
      </c>
      <c r="N100" s="485">
        <v>1</v>
      </c>
      <c r="O100" s="453" t="s"/>
      <c r="P100" s="453" t="s"/>
      <c r="Q100" s="453" t="s"/>
      <c r="R100" s="453" t="s"/>
      <c r="S100" s="453" t="s"/>
      <c r="T100" s="493" t="s"/>
      <c r="U100" s="493" t="s"/>
      <c r="V100" s="493" t="s"/>
    </row>
    <row r="101" spans="1:22">
      <c r="A101" s="451" t="s"/>
      <c r="B101" s="216" t="s"/>
      <c r="C101" s="15" t="s"/>
      <c r="D101" s="445" t="s">
        <v>71</v>
      </c>
      <c r="E101" s="63" t="s">
        <v>564</v>
      </c>
      <c r="F101" s="63" t="s">
        <v>561</v>
      </c>
      <c r="G101" s="445" t="s">
        <v>335</v>
      </c>
      <c r="H101" s="445" t="s">
        <v>213</v>
      </c>
      <c r="I101" s="446">
        <v>0</v>
      </c>
      <c r="J101" s="447">
        <v>1</v>
      </c>
      <c r="K101" s="446">
        <v>0</v>
      </c>
      <c r="L101" s="447">
        <v>0.6</v>
      </c>
      <c r="M101" s="446">
        <v>0</v>
      </c>
      <c r="N101" s="485">
        <v>1</v>
      </c>
      <c r="O101" s="453" t="s"/>
      <c r="P101" s="453" t="s"/>
      <c r="Q101" s="453" t="s"/>
      <c r="R101" s="453" t="s"/>
      <c r="S101" s="453" t="s"/>
      <c r="T101" s="493" t="s"/>
      <c r="U101" s="493" t="s"/>
      <c r="V101" s="493" t="s"/>
    </row>
    <row r="102" spans="1:22">
      <c r="A102" s="451" t="s"/>
      <c r="B102" s="216" t="s"/>
      <c r="C102" s="15" t="s"/>
      <c r="D102" s="445" t="s">
        <v>71</v>
      </c>
      <c r="E102" s="63" t="s">
        <v>564</v>
      </c>
      <c r="F102" s="63" t="s">
        <v>562</v>
      </c>
      <c r="G102" s="445" t="s">
        <v>565</v>
      </c>
      <c r="H102" s="445" t="s">
        <v>213</v>
      </c>
      <c r="I102" s="446">
        <v>50</v>
      </c>
      <c r="J102" s="447">
        <v>1</v>
      </c>
      <c r="K102" s="446">
        <v>50</v>
      </c>
      <c r="L102" s="447">
        <v>0.6</v>
      </c>
      <c r="M102" s="446">
        <v>30</v>
      </c>
      <c r="N102" s="485">
        <v>1</v>
      </c>
      <c r="O102" s="456" t="s"/>
      <c r="P102" s="456" t="s"/>
      <c r="Q102" s="456" t="s"/>
      <c r="R102" s="456" t="s"/>
      <c r="S102" s="456" t="s"/>
      <c r="T102" s="493" t="s"/>
      <c r="U102" s="493" t="s"/>
      <c r="V102" s="493" t="s"/>
    </row>
    <row r="103" spans="1:22">
      <c r="A103" s="444">
        <v>10</v>
      </c>
      <c r="B103" s="56" t="s">
        <v>83</v>
      </c>
      <c r="C103" s="494" t="s">
        <v>917</v>
      </c>
      <c r="D103" s="445" t="s">
        <v>94</v>
      </c>
      <c r="E103" s="495" t="s">
        <v>78</v>
      </c>
      <c r="F103" s="63" t="s">
        <v>566</v>
      </c>
      <c r="G103" s="445" t="s">
        <v>514</v>
      </c>
      <c r="H103" s="445" t="s">
        <v>72</v>
      </c>
      <c r="I103" s="446">
        <v>1546</v>
      </c>
      <c r="J103" s="459">
        <v>0.6</v>
      </c>
      <c r="K103" s="446">
        <v>928</v>
      </c>
      <c r="L103" s="447">
        <v>0.55</v>
      </c>
      <c r="M103" s="446">
        <f>=K103*L103</f>
        <v>510.4</v>
      </c>
      <c r="N103" s="485">
        <v>0.85</v>
      </c>
      <c r="O103" s="446" t="s"/>
      <c r="P103" s="485">
        <v>0.85</v>
      </c>
      <c r="Q103" s="446" t="s"/>
      <c r="R103" s="485">
        <v>0.85</v>
      </c>
      <c r="S103" s="486" t="s"/>
      <c r="T103" s="496" t="s">
        <v>567</v>
      </c>
      <c r="U103" s="497" t="s"/>
      <c r="V103" s="498" t="s"/>
    </row>
    <row r="104" spans="1:22">
      <c r="A104" s="499" t="s"/>
      <c r="B104" s="59" t="s"/>
      <c r="C104" s="15" t="s"/>
      <c r="D104" s="445" t="s">
        <v>94</v>
      </c>
      <c r="E104" s="15" t="s"/>
      <c r="F104" s="63" t="s">
        <v>568</v>
      </c>
      <c r="G104" s="445" t="s">
        <v>514</v>
      </c>
      <c r="H104" s="445" t="s">
        <v>72</v>
      </c>
      <c r="I104" s="446">
        <v>213</v>
      </c>
      <c r="J104" s="459">
        <v>0.6</v>
      </c>
      <c r="K104" s="446">
        <v>128</v>
      </c>
      <c r="L104" s="447">
        <v>0.55</v>
      </c>
      <c r="M104" s="446">
        <f>=K104*L104</f>
        <v>70.4</v>
      </c>
      <c r="N104" s="485">
        <v>0.85</v>
      </c>
      <c r="O104" s="446" t="s"/>
      <c r="P104" s="485">
        <v>0.85</v>
      </c>
      <c r="Q104" s="446" t="s"/>
      <c r="R104" s="485">
        <v>0.85</v>
      </c>
      <c r="S104" s="486" t="s"/>
      <c r="T104" s="72" t="s"/>
      <c r="U104" s="74" t="s"/>
      <c r="V104" s="73" t="s"/>
    </row>
    <row r="105" spans="1:22">
      <c r="A105" s="499" t="s"/>
      <c r="B105" s="59" t="s"/>
      <c r="C105" s="15" t="s"/>
      <c r="D105" s="445" t="s">
        <v>94</v>
      </c>
      <c r="E105" s="15" t="s"/>
      <c r="F105" s="63" t="s">
        <v>569</v>
      </c>
      <c r="G105" s="445" t="s">
        <v>514</v>
      </c>
      <c r="H105" s="445" t="s">
        <v>72</v>
      </c>
      <c r="I105" s="446">
        <v>133</v>
      </c>
      <c r="J105" s="459">
        <v>0.6</v>
      </c>
      <c r="K105" s="446">
        <v>80</v>
      </c>
      <c r="L105" s="447">
        <v>0.55</v>
      </c>
      <c r="M105" s="446">
        <f>=K105*L105</f>
        <v>44</v>
      </c>
      <c r="N105" s="485">
        <v>0.85</v>
      </c>
      <c r="O105" s="446" t="s"/>
      <c r="P105" s="485">
        <v>0.85</v>
      </c>
      <c r="Q105" s="446" t="s"/>
      <c r="R105" s="485">
        <v>0.85</v>
      </c>
      <c r="S105" s="486" t="s"/>
      <c r="T105" s="72" t="s"/>
      <c r="U105" s="74" t="s"/>
      <c r="V105" s="73" t="s"/>
    </row>
    <row r="106" spans="1:22">
      <c r="A106" s="499" t="s"/>
      <c r="B106" s="59" t="s"/>
      <c r="C106" s="15" t="s"/>
      <c r="D106" s="445" t="s">
        <v>94</v>
      </c>
      <c r="E106" s="15" t="s"/>
      <c r="F106" s="63" t="s">
        <v>570</v>
      </c>
      <c r="G106" s="445" t="s">
        <v>514</v>
      </c>
      <c r="H106" s="445" t="s">
        <v>72</v>
      </c>
      <c r="I106" s="446">
        <v>133</v>
      </c>
      <c r="J106" s="459">
        <v>0.6</v>
      </c>
      <c r="K106" s="446">
        <v>80</v>
      </c>
      <c r="L106" s="447">
        <v>0.55</v>
      </c>
      <c r="M106" s="446">
        <f>=K106*L106</f>
        <v>44</v>
      </c>
      <c r="N106" s="485">
        <v>0.85</v>
      </c>
      <c r="O106" s="446" t="s"/>
      <c r="P106" s="485">
        <v>0.85</v>
      </c>
      <c r="Q106" s="446" t="s"/>
      <c r="R106" s="485">
        <v>0.85</v>
      </c>
      <c r="S106" s="486" t="s"/>
      <c r="T106" s="72" t="s"/>
      <c r="U106" s="74" t="s"/>
      <c r="V106" s="73" t="s"/>
    </row>
    <row r="107" spans="1:22">
      <c r="A107" s="499" t="s"/>
      <c r="B107" s="59" t="s"/>
      <c r="C107" s="15" t="s"/>
      <c r="D107" s="445" t="s">
        <v>94</v>
      </c>
      <c r="E107" s="495" t="s">
        <v>185</v>
      </c>
      <c r="F107" s="63" t="s">
        <v>566</v>
      </c>
      <c r="G107" s="445" t="s">
        <v>514</v>
      </c>
      <c r="H107" s="445" t="s">
        <v>72</v>
      </c>
      <c r="I107" s="446">
        <v>3866</v>
      </c>
      <c r="J107" s="459">
        <v>0.6</v>
      </c>
      <c r="K107" s="446">
        <v>2320</v>
      </c>
      <c r="L107" s="447">
        <v>0.55</v>
      </c>
      <c r="M107" s="446">
        <f>=K107*L107</f>
        <v>1276</v>
      </c>
      <c r="N107" s="485">
        <v>0.85</v>
      </c>
      <c r="O107" s="446" t="s"/>
      <c r="P107" s="485">
        <v>0.85</v>
      </c>
      <c r="Q107" s="446" t="s"/>
      <c r="R107" s="485">
        <v>0.85</v>
      </c>
      <c r="S107" s="486" t="s"/>
      <c r="T107" s="72" t="s"/>
      <c r="U107" s="74" t="s"/>
      <c r="V107" s="73" t="s"/>
    </row>
    <row r="108" spans="1:22">
      <c r="A108" s="499" t="s"/>
      <c r="B108" s="59" t="s"/>
      <c r="C108" s="15" t="s"/>
      <c r="D108" s="445" t="s">
        <v>94</v>
      </c>
      <c r="E108" s="15" t="s"/>
      <c r="F108" s="63" t="s">
        <v>568</v>
      </c>
      <c r="G108" s="445" t="s">
        <v>514</v>
      </c>
      <c r="H108" s="445" t="s">
        <v>72</v>
      </c>
      <c r="I108" s="446">
        <v>533</v>
      </c>
      <c r="J108" s="459">
        <v>0.6</v>
      </c>
      <c r="K108" s="446">
        <v>320</v>
      </c>
      <c r="L108" s="447">
        <v>0.55</v>
      </c>
      <c r="M108" s="446">
        <f>=K108*L108</f>
        <v>176</v>
      </c>
      <c r="N108" s="485">
        <v>0.85</v>
      </c>
      <c r="O108" s="446" t="s"/>
      <c r="P108" s="485">
        <v>0.85</v>
      </c>
      <c r="Q108" s="446" t="s"/>
      <c r="R108" s="485">
        <v>0.85</v>
      </c>
      <c r="S108" s="486" t="s"/>
      <c r="T108" s="72" t="s"/>
      <c r="U108" s="74" t="s"/>
      <c r="V108" s="73" t="s"/>
    </row>
    <row r="109" spans="1:22">
      <c r="A109" s="499" t="s"/>
      <c r="B109" s="59" t="s"/>
      <c r="C109" s="15" t="s"/>
      <c r="D109" s="445" t="s">
        <v>94</v>
      </c>
      <c r="E109" s="15" t="s"/>
      <c r="F109" s="63" t="s">
        <v>569</v>
      </c>
      <c r="G109" s="445" t="s">
        <v>514</v>
      </c>
      <c r="H109" s="445" t="s">
        <v>72</v>
      </c>
      <c r="I109" s="446">
        <v>333</v>
      </c>
      <c r="J109" s="459">
        <v>0.6</v>
      </c>
      <c r="K109" s="446">
        <v>200</v>
      </c>
      <c r="L109" s="447">
        <v>0.55</v>
      </c>
      <c r="M109" s="446">
        <f>=K109*L109</f>
        <v>110</v>
      </c>
      <c r="N109" s="485">
        <v>0.85</v>
      </c>
      <c r="O109" s="446" t="s"/>
      <c r="P109" s="485">
        <v>0.85</v>
      </c>
      <c r="Q109" s="446" t="s"/>
      <c r="R109" s="485">
        <v>0.85</v>
      </c>
      <c r="S109" s="486" t="s"/>
      <c r="T109" s="72" t="s"/>
      <c r="U109" s="74" t="s"/>
      <c r="V109" s="73" t="s"/>
    </row>
    <row r="110" spans="1:22">
      <c r="A110" s="499" t="s"/>
      <c r="B110" s="59" t="s"/>
      <c r="C110" s="15" t="s"/>
      <c r="D110" s="445" t="s">
        <v>94</v>
      </c>
      <c r="E110" s="15" t="s"/>
      <c r="F110" s="63" t="s">
        <v>570</v>
      </c>
      <c r="G110" s="445" t="s">
        <v>514</v>
      </c>
      <c r="H110" s="445" t="s">
        <v>72</v>
      </c>
      <c r="I110" s="446">
        <v>333</v>
      </c>
      <c r="J110" s="459">
        <v>0.6</v>
      </c>
      <c r="K110" s="446">
        <v>200</v>
      </c>
      <c r="L110" s="447">
        <v>0.55</v>
      </c>
      <c r="M110" s="446">
        <f>=K110*L110</f>
        <v>110</v>
      </c>
      <c r="N110" s="485">
        <v>0.85</v>
      </c>
      <c r="O110" s="446" t="s"/>
      <c r="P110" s="485">
        <v>0.85</v>
      </c>
      <c r="Q110" s="446" t="s"/>
      <c r="R110" s="485">
        <v>0.85</v>
      </c>
      <c r="S110" s="486" t="s"/>
      <c r="T110" s="72" t="s"/>
      <c r="U110" s="74" t="s"/>
      <c r="V110" s="73" t="s"/>
    </row>
    <row r="111" spans="1:22">
      <c r="A111" s="499" t="s"/>
      <c r="B111" s="59" t="s"/>
      <c r="C111" s="15" t="s"/>
      <c r="D111" s="445" t="s">
        <v>94</v>
      </c>
      <c r="E111" s="495" t="s">
        <v>74</v>
      </c>
      <c r="F111" s="63" t="s">
        <v>566</v>
      </c>
      <c r="G111" s="445" t="s">
        <v>514</v>
      </c>
      <c r="H111" s="445" t="s">
        <v>72</v>
      </c>
      <c r="I111" s="446">
        <v>7733</v>
      </c>
      <c r="J111" s="459">
        <v>0.6</v>
      </c>
      <c r="K111" s="446">
        <v>4640</v>
      </c>
      <c r="L111" s="447">
        <v>0.55</v>
      </c>
      <c r="M111" s="446">
        <f>=K111*L111</f>
        <v>2552</v>
      </c>
      <c r="N111" s="485">
        <v>0.85</v>
      </c>
      <c r="O111" s="446" t="s"/>
      <c r="P111" s="485">
        <v>0.85</v>
      </c>
      <c r="Q111" s="446" t="s"/>
      <c r="R111" s="485">
        <v>0.85</v>
      </c>
      <c r="S111" s="486" t="s"/>
      <c r="T111" s="72" t="s"/>
      <c r="U111" s="74" t="s"/>
      <c r="V111" s="73" t="s"/>
    </row>
    <row r="112" spans="1:22">
      <c r="A112" s="499" t="s"/>
      <c r="B112" s="59" t="s"/>
      <c r="C112" s="15" t="s"/>
      <c r="D112" s="445" t="s">
        <v>94</v>
      </c>
      <c r="E112" s="15" t="s"/>
      <c r="F112" s="63" t="s">
        <v>568</v>
      </c>
      <c r="G112" s="445" t="s">
        <v>514</v>
      </c>
      <c r="H112" s="445" t="s">
        <v>72</v>
      </c>
      <c r="I112" s="446">
        <v>1066</v>
      </c>
      <c r="J112" s="459">
        <v>0.6</v>
      </c>
      <c r="K112" s="446">
        <v>640</v>
      </c>
      <c r="L112" s="447">
        <v>0.55</v>
      </c>
      <c r="M112" s="446">
        <f>=K112*L112</f>
        <v>352</v>
      </c>
      <c r="N112" s="485">
        <v>0.85</v>
      </c>
      <c r="O112" s="446" t="s"/>
      <c r="P112" s="485">
        <v>0.85</v>
      </c>
      <c r="Q112" s="446" t="s"/>
      <c r="R112" s="485">
        <v>0.85</v>
      </c>
      <c r="S112" s="486" t="s"/>
      <c r="T112" s="72" t="s"/>
      <c r="U112" s="74" t="s"/>
      <c r="V112" s="73" t="s"/>
    </row>
    <row r="113" spans="1:22">
      <c r="A113" s="499" t="s"/>
      <c r="B113" s="59" t="s"/>
      <c r="C113" s="15" t="s"/>
      <c r="D113" s="445" t="s">
        <v>94</v>
      </c>
      <c r="E113" s="15" t="s"/>
      <c r="F113" s="63" t="s">
        <v>569</v>
      </c>
      <c r="G113" s="445" t="s">
        <v>514</v>
      </c>
      <c r="H113" s="445" t="s">
        <v>72</v>
      </c>
      <c r="I113" s="446">
        <v>666</v>
      </c>
      <c r="J113" s="459">
        <v>0.6</v>
      </c>
      <c r="K113" s="446">
        <v>400</v>
      </c>
      <c r="L113" s="447">
        <v>0.55</v>
      </c>
      <c r="M113" s="446">
        <f>=K113*L113</f>
        <v>220</v>
      </c>
      <c r="N113" s="485">
        <v>0.85</v>
      </c>
      <c r="O113" s="446" t="s"/>
      <c r="P113" s="485">
        <v>0.85</v>
      </c>
      <c r="Q113" s="446" t="s"/>
      <c r="R113" s="485">
        <v>0.85</v>
      </c>
      <c r="S113" s="486" t="s"/>
      <c r="T113" s="72" t="s"/>
      <c r="U113" s="74" t="s"/>
      <c r="V113" s="73" t="s"/>
    </row>
    <row r="114" spans="1:22">
      <c r="A114" s="499" t="s"/>
      <c r="B114" s="59" t="s"/>
      <c r="C114" s="15" t="s"/>
      <c r="D114" s="445" t="s">
        <v>94</v>
      </c>
      <c r="E114" s="15" t="s"/>
      <c r="F114" s="63" t="s">
        <v>570</v>
      </c>
      <c r="G114" s="445" t="s">
        <v>514</v>
      </c>
      <c r="H114" s="445" t="s">
        <v>72</v>
      </c>
      <c r="I114" s="446">
        <v>666</v>
      </c>
      <c r="J114" s="459">
        <v>0.6</v>
      </c>
      <c r="K114" s="446">
        <v>400</v>
      </c>
      <c r="L114" s="447">
        <v>0.55</v>
      </c>
      <c r="M114" s="446">
        <f>=K114*L114</f>
        <v>220</v>
      </c>
      <c r="N114" s="485">
        <v>0.85</v>
      </c>
      <c r="O114" s="446" t="s"/>
      <c r="P114" s="485">
        <v>0.85</v>
      </c>
      <c r="Q114" s="446" t="s"/>
      <c r="R114" s="485">
        <v>0.85</v>
      </c>
      <c r="S114" s="486" t="s"/>
      <c r="T114" s="72" t="s"/>
      <c r="U114" s="74" t="s"/>
      <c r="V114" s="73" t="s"/>
    </row>
    <row r="115" spans="1:22">
      <c r="A115" s="499" t="s"/>
      <c r="B115" s="59" t="s"/>
      <c r="C115" s="15" t="s"/>
      <c r="D115" s="445" t="s">
        <v>94</v>
      </c>
      <c r="E115" s="15" t="s"/>
      <c r="F115" s="63" t="s">
        <v>571</v>
      </c>
      <c r="G115" s="445" t="s">
        <v>514</v>
      </c>
      <c r="H115" s="445" t="s">
        <v>72</v>
      </c>
      <c r="I115" s="446">
        <v>243</v>
      </c>
      <c r="J115" s="459">
        <v>0.6</v>
      </c>
      <c r="K115" s="446">
        <v>146</v>
      </c>
      <c r="L115" s="447">
        <v>0.55</v>
      </c>
      <c r="M115" s="446">
        <f>=K115*L115</f>
        <v>80.3</v>
      </c>
      <c r="N115" s="485">
        <v>0.85</v>
      </c>
      <c r="O115" s="446" t="s"/>
      <c r="P115" s="485">
        <v>0.85</v>
      </c>
      <c r="Q115" s="446" t="s"/>
      <c r="R115" s="485">
        <v>0.85</v>
      </c>
      <c r="S115" s="500" t="s"/>
      <c r="T115" s="72" t="s"/>
      <c r="U115" s="74" t="s"/>
      <c r="V115" s="73" t="s"/>
    </row>
    <row r="116" spans="1:22">
      <c r="A116" s="499" t="s"/>
      <c r="B116" s="59" t="s"/>
      <c r="C116" s="15" t="s"/>
      <c r="D116" s="445" t="s">
        <v>94</v>
      </c>
      <c r="E116" s="15" t="s"/>
      <c r="F116" s="63" t="s">
        <v>572</v>
      </c>
      <c r="G116" s="445" t="s">
        <v>514</v>
      </c>
      <c r="H116" s="445" t="s">
        <v>72</v>
      </c>
      <c r="I116" s="446">
        <v>243</v>
      </c>
      <c r="J116" s="459">
        <v>0.6</v>
      </c>
      <c r="K116" s="446">
        <v>146</v>
      </c>
      <c r="L116" s="447">
        <v>0.55</v>
      </c>
      <c r="M116" s="446">
        <f>=K116*L116</f>
        <v>80.3</v>
      </c>
      <c r="N116" s="485">
        <v>0.85</v>
      </c>
      <c r="O116" s="446" t="s"/>
      <c r="P116" s="485">
        <v>0.85</v>
      </c>
      <c r="Q116" s="446" t="s"/>
      <c r="R116" s="485">
        <v>0.85</v>
      </c>
      <c r="S116" s="500" t="s"/>
      <c r="T116" s="72" t="s"/>
      <c r="U116" s="74" t="s"/>
      <c r="V116" s="73" t="s"/>
    </row>
    <row r="117" spans="1:22">
      <c r="A117" s="499" t="s"/>
      <c r="B117" s="59" t="s"/>
      <c r="C117" s="15" t="s"/>
      <c r="D117" s="445" t="s">
        <v>94</v>
      </c>
      <c r="E117" s="15" t="s"/>
      <c r="F117" s="63" t="s">
        <v>573</v>
      </c>
      <c r="G117" s="445" t="s">
        <v>514</v>
      </c>
      <c r="H117" s="445" t="s">
        <v>72</v>
      </c>
      <c r="I117" s="446">
        <v>243</v>
      </c>
      <c r="J117" s="459">
        <v>0.6</v>
      </c>
      <c r="K117" s="446">
        <v>146</v>
      </c>
      <c r="L117" s="447">
        <v>0.55</v>
      </c>
      <c r="M117" s="446">
        <f>=K117*L117</f>
        <v>80.3</v>
      </c>
      <c r="N117" s="485">
        <v>0.85</v>
      </c>
      <c r="O117" s="446" t="s"/>
      <c r="P117" s="485">
        <v>0.85</v>
      </c>
      <c r="Q117" s="446" t="s"/>
      <c r="R117" s="485">
        <v>0.85</v>
      </c>
      <c r="S117" s="500" t="s"/>
      <c r="T117" s="501" t="s"/>
      <c r="U117" s="502" t="s"/>
      <c r="V117" s="503" t="s"/>
    </row>
    <row r="118" spans="1:22" ht="15" customHeight="1">
      <c r="A118" s="444">
        <v>11</v>
      </c>
      <c r="B118" s="56" t="s">
        <v>99</v>
      </c>
      <c r="C118" s="15" t="s">
        <v>918</v>
      </c>
      <c r="D118" s="445" t="s">
        <v>94</v>
      </c>
      <c r="E118" s="63" t="s">
        <v>574</v>
      </c>
      <c r="F118" s="63" t="s">
        <v>574</v>
      </c>
      <c r="G118" s="445" t="s">
        <v>514</v>
      </c>
      <c r="H118" s="445" t="s">
        <v>66</v>
      </c>
      <c r="I118" s="446">
        <v>190</v>
      </c>
      <c r="J118" s="459">
        <v>0.6</v>
      </c>
      <c r="K118" s="446">
        <v>114</v>
      </c>
      <c r="L118" s="447">
        <v>0.55</v>
      </c>
      <c r="M118" s="446">
        <f>=K118*L118</f>
        <v>62.7</v>
      </c>
      <c r="N118" s="504">
        <v>0.85</v>
      </c>
      <c r="O118" s="505">
        <f>=M118*12</f>
        <v>752.4</v>
      </c>
      <c r="P118" s="504">
        <v>0.7</v>
      </c>
      <c r="Q118" s="505">
        <f>=M118*24</f>
        <v>1504.8</v>
      </c>
      <c r="R118" s="504">
        <v>0.5</v>
      </c>
      <c r="S118" s="506">
        <f>=I118*L118*R118*36</f>
        <v>1881</v>
      </c>
      <c r="T118" s="507" t="s">
        <v>919</v>
      </c>
      <c r="U118" s="70" t="s"/>
      <c r="V118" s="71" t="s"/>
    </row>
    <row r="119" spans="1:22" ht="27.75" customHeight="1">
      <c r="A119" s="499" t="s"/>
      <c r="B119" s="59" t="s"/>
      <c r="C119" s="15" t="s"/>
      <c r="D119" s="445" t="s">
        <v>94</v>
      </c>
      <c r="E119" s="63" t="s">
        <v>575</v>
      </c>
      <c r="F119" s="63" t="s">
        <v>576</v>
      </c>
      <c r="G119" s="445" t="s">
        <v>514</v>
      </c>
      <c r="H119" s="445" t="s">
        <v>66</v>
      </c>
      <c r="I119" s="446">
        <v>2800</v>
      </c>
      <c r="J119" s="459">
        <v>0.6</v>
      </c>
      <c r="K119" s="446">
        <v>1680</v>
      </c>
      <c r="L119" s="447">
        <v>0.55</v>
      </c>
      <c r="M119" s="446">
        <f>=I119*J119*L119</f>
        <v>924</v>
      </c>
      <c r="N119" s="485">
        <v>0.85</v>
      </c>
      <c r="O119" s="505">
        <f>=M119*12</f>
        <v>11088</v>
      </c>
      <c r="P119" s="485">
        <v>0.7</v>
      </c>
      <c r="Q119" s="505">
        <f>=M119*24</f>
        <v>22176</v>
      </c>
      <c r="R119" s="485">
        <v>0.5</v>
      </c>
      <c r="S119" s="508">
        <f>=I119*L119*R119*36</f>
        <v>27720</v>
      </c>
      <c r="T119" s="72" t="s"/>
      <c r="U119" s="74" t="s"/>
      <c r="V119" s="73" t="s"/>
    </row>
    <row r="120" spans="1:22" ht="27.75" customHeight="1">
      <c r="A120" s="499" t="s"/>
      <c r="B120" s="59" t="s"/>
      <c r="C120" s="15" t="s"/>
      <c r="D120" s="445" t="s">
        <v>94</v>
      </c>
      <c r="E120" s="63" t="s">
        <v>575</v>
      </c>
      <c r="F120" s="63" t="s">
        <v>577</v>
      </c>
      <c r="G120" s="445" t="s">
        <v>514</v>
      </c>
      <c r="H120" s="445" t="s">
        <v>66</v>
      </c>
      <c r="I120" s="446">
        <v>3900</v>
      </c>
      <c r="J120" s="459">
        <v>0.6</v>
      </c>
      <c r="K120" s="446">
        <v>2340</v>
      </c>
      <c r="L120" s="447">
        <v>0.55</v>
      </c>
      <c r="M120" s="446">
        <f>=I120*J120*L120</f>
        <v>1287</v>
      </c>
      <c r="N120" s="485">
        <v>0.85</v>
      </c>
      <c r="O120" s="505">
        <f>=M120*12</f>
        <v>15444</v>
      </c>
      <c r="P120" s="485">
        <v>0.7</v>
      </c>
      <c r="Q120" s="505">
        <f>=M120*24</f>
        <v>30888</v>
      </c>
      <c r="R120" s="485">
        <v>0.5</v>
      </c>
      <c r="S120" s="506">
        <f>=I120*L120*R120*36</f>
        <v>38610</v>
      </c>
      <c r="T120" s="72" t="s"/>
      <c r="U120" s="74" t="s"/>
      <c r="V120" s="73" t="s"/>
    </row>
    <row r="121" spans="1:22" ht="27.75" customHeight="1">
      <c r="A121" s="499" t="s"/>
      <c r="B121" s="59" t="s"/>
      <c r="C121" s="15" t="s"/>
      <c r="D121" s="445" t="s">
        <v>94</v>
      </c>
      <c r="E121" s="63" t="s">
        <v>575</v>
      </c>
      <c r="F121" s="63" t="s">
        <v>578</v>
      </c>
      <c r="G121" s="445" t="s">
        <v>514</v>
      </c>
      <c r="H121" s="445" t="s">
        <v>66</v>
      </c>
      <c r="I121" s="446">
        <v>5200</v>
      </c>
      <c r="J121" s="459">
        <v>0.6</v>
      </c>
      <c r="K121" s="446">
        <v>3120</v>
      </c>
      <c r="L121" s="447">
        <v>0.55</v>
      </c>
      <c r="M121" s="446">
        <f>=I121*J121*L121</f>
        <v>1716</v>
      </c>
      <c r="N121" s="485">
        <v>0.85</v>
      </c>
      <c r="O121" s="505">
        <f>=M121*12</f>
        <v>20592</v>
      </c>
      <c r="P121" s="485">
        <v>0.7</v>
      </c>
      <c r="Q121" s="505">
        <f>=M121*24</f>
        <v>41184</v>
      </c>
      <c r="R121" s="485">
        <v>0.5</v>
      </c>
      <c r="S121" s="506">
        <f>=I121*L121*R121*36</f>
        <v>51480</v>
      </c>
      <c r="T121" s="72" t="s"/>
      <c r="U121" s="74" t="s"/>
      <c r="V121" s="73" t="s"/>
    </row>
    <row r="122" spans="1:22" ht="27.75" customHeight="1">
      <c r="A122" s="499" t="s"/>
      <c r="B122" s="59" t="s"/>
      <c r="C122" s="15" t="s"/>
      <c r="D122" s="445" t="s">
        <v>94</v>
      </c>
      <c r="E122" s="63" t="s">
        <v>575</v>
      </c>
      <c r="F122" s="63" t="s">
        <v>579</v>
      </c>
      <c r="G122" s="445" t="s">
        <v>514</v>
      </c>
      <c r="H122" s="445" t="s">
        <v>66</v>
      </c>
      <c r="I122" s="446">
        <v>6600</v>
      </c>
      <c r="J122" s="459">
        <v>0.6</v>
      </c>
      <c r="K122" s="446">
        <v>3960</v>
      </c>
      <c r="L122" s="447">
        <v>0.55</v>
      </c>
      <c r="M122" s="446">
        <f>=I122*J122*L122</f>
        <v>2178</v>
      </c>
      <c r="N122" s="485">
        <v>0.85</v>
      </c>
      <c r="O122" s="505">
        <f>=M122*12</f>
        <v>26136</v>
      </c>
      <c r="P122" s="485">
        <v>0.7</v>
      </c>
      <c r="Q122" s="505">
        <f>=M122*24</f>
        <v>52272</v>
      </c>
      <c r="R122" s="485">
        <v>0.5</v>
      </c>
      <c r="S122" s="506">
        <f>=I122*L122*R122*36</f>
        <v>65340</v>
      </c>
      <c r="T122" s="72" t="s"/>
      <c r="U122" s="74" t="s"/>
      <c r="V122" s="73" t="s"/>
    </row>
    <row r="123" spans="1:22" ht="27.75" customHeight="1">
      <c r="A123" s="499" t="s"/>
      <c r="B123" s="59" t="s"/>
      <c r="C123" s="15" t="s"/>
      <c r="D123" s="445" t="s">
        <v>94</v>
      </c>
      <c r="E123" s="63" t="s">
        <v>580</v>
      </c>
      <c r="F123" s="63" t="s">
        <v>581</v>
      </c>
      <c r="G123" s="445" t="s">
        <v>514</v>
      </c>
      <c r="H123" s="445" t="s">
        <v>66</v>
      </c>
      <c r="I123" s="446">
        <v>2600</v>
      </c>
      <c r="J123" s="459">
        <v>0.6</v>
      </c>
      <c r="K123" s="446">
        <v>1560</v>
      </c>
      <c r="L123" s="447">
        <v>0.55</v>
      </c>
      <c r="M123" s="446">
        <f>=I123*J123*L123</f>
        <v>858</v>
      </c>
      <c r="N123" s="485">
        <v>0.85</v>
      </c>
      <c r="O123" s="505">
        <f>=M123*12</f>
        <v>10296</v>
      </c>
      <c r="P123" s="485">
        <v>0.7</v>
      </c>
      <c r="Q123" s="505">
        <f>=M123*24</f>
        <v>20592</v>
      </c>
      <c r="R123" s="485">
        <v>0.5</v>
      </c>
      <c r="S123" s="506">
        <f>=I123*L123*R123*36</f>
        <v>25740</v>
      </c>
      <c r="T123" s="72" t="s"/>
      <c r="U123" s="74" t="s"/>
      <c r="V123" s="73" t="s"/>
    </row>
    <row r="124" spans="1:22" ht="27.75" customHeight="1">
      <c r="A124" s="499" t="s"/>
      <c r="B124" s="59" t="s"/>
      <c r="C124" s="15" t="s"/>
      <c r="D124" s="445" t="s">
        <v>94</v>
      </c>
      <c r="E124" s="63" t="s">
        <v>580</v>
      </c>
      <c r="F124" s="63" t="s">
        <v>582</v>
      </c>
      <c r="G124" s="445" t="s">
        <v>514</v>
      </c>
      <c r="H124" s="445" t="s">
        <v>66</v>
      </c>
      <c r="I124" s="446">
        <v>3500</v>
      </c>
      <c r="J124" s="459">
        <v>0.6</v>
      </c>
      <c r="K124" s="446">
        <v>2100</v>
      </c>
      <c r="L124" s="447">
        <v>0.55</v>
      </c>
      <c r="M124" s="446">
        <f>=I124*J124*L124</f>
        <v>1155</v>
      </c>
      <c r="N124" s="485">
        <v>0.85</v>
      </c>
      <c r="O124" s="505">
        <f>=M124*12</f>
        <v>13860</v>
      </c>
      <c r="P124" s="485">
        <v>0.7</v>
      </c>
      <c r="Q124" s="505">
        <f>=M124*24</f>
        <v>27720</v>
      </c>
      <c r="R124" s="485">
        <v>0.5</v>
      </c>
      <c r="S124" s="506">
        <f>=I124*L124*R124*36</f>
        <v>34650</v>
      </c>
      <c r="T124" s="72" t="s"/>
      <c r="U124" s="74" t="s"/>
      <c r="V124" s="73" t="s"/>
    </row>
    <row r="125" spans="1:22" ht="27.75" customHeight="1">
      <c r="A125" s="499" t="s"/>
      <c r="B125" s="59" t="s"/>
      <c r="C125" s="15" t="s"/>
      <c r="D125" s="445" t="s">
        <v>94</v>
      </c>
      <c r="E125" s="63" t="s">
        <v>580</v>
      </c>
      <c r="F125" s="63" t="s">
        <v>583</v>
      </c>
      <c r="G125" s="445" t="s">
        <v>514</v>
      </c>
      <c r="H125" s="445" t="s">
        <v>66</v>
      </c>
      <c r="I125" s="446">
        <v>5000</v>
      </c>
      <c r="J125" s="459">
        <v>0.6</v>
      </c>
      <c r="K125" s="446">
        <v>3000</v>
      </c>
      <c r="L125" s="447">
        <v>0.55</v>
      </c>
      <c r="M125" s="446">
        <f>=I125*J125*L125</f>
        <v>1650</v>
      </c>
      <c r="N125" s="485">
        <v>0.85</v>
      </c>
      <c r="O125" s="505">
        <f>=M125*12</f>
        <v>19800</v>
      </c>
      <c r="P125" s="485">
        <v>0.7</v>
      </c>
      <c r="Q125" s="505">
        <f>=M125*24</f>
        <v>39600</v>
      </c>
      <c r="R125" s="485">
        <v>0.5</v>
      </c>
      <c r="S125" s="506">
        <f>=I125*L125*R125*36</f>
        <v>49500</v>
      </c>
      <c r="T125" s="72" t="s"/>
      <c r="U125" s="74" t="s"/>
      <c r="V125" s="73" t="s"/>
    </row>
    <row r="126" spans="1:22" ht="27.75" customHeight="1">
      <c r="A126" s="499" t="s"/>
      <c r="B126" s="59" t="s"/>
      <c r="C126" s="15" t="s"/>
      <c r="D126" s="445" t="s">
        <v>94</v>
      </c>
      <c r="E126" s="63" t="s">
        <v>580</v>
      </c>
      <c r="F126" s="63" t="s">
        <v>584</v>
      </c>
      <c r="G126" s="445" t="s">
        <v>514</v>
      </c>
      <c r="H126" s="445" t="s">
        <v>66</v>
      </c>
      <c r="I126" s="446">
        <v>6400</v>
      </c>
      <c r="J126" s="459">
        <v>0.6</v>
      </c>
      <c r="K126" s="446">
        <v>3840</v>
      </c>
      <c r="L126" s="447">
        <v>0.55</v>
      </c>
      <c r="M126" s="446">
        <f>=I126*J126*L126</f>
        <v>2112</v>
      </c>
      <c r="N126" s="485">
        <v>0.85</v>
      </c>
      <c r="O126" s="505">
        <f>=M126*12</f>
        <v>25344</v>
      </c>
      <c r="P126" s="485">
        <v>0.7</v>
      </c>
      <c r="Q126" s="505">
        <f>=M126*24</f>
        <v>50688</v>
      </c>
      <c r="R126" s="485">
        <v>0.5</v>
      </c>
      <c r="S126" s="506">
        <f>=I126*L126*R126*36</f>
        <v>63360</v>
      </c>
      <c r="T126" s="72" t="s"/>
      <c r="U126" s="74" t="s"/>
      <c r="V126" s="73" t="s"/>
    </row>
    <row r="127" spans="1:22" ht="27.75" customHeight="1">
      <c r="A127" s="499" t="s"/>
      <c r="B127" s="59" t="s"/>
      <c r="C127" s="15" t="s"/>
      <c r="D127" s="445" t="s">
        <v>94</v>
      </c>
      <c r="E127" s="63" t="s">
        <v>580</v>
      </c>
      <c r="F127" s="63" t="s">
        <v>585</v>
      </c>
      <c r="G127" s="445" t="s">
        <v>514</v>
      </c>
      <c r="H127" s="445" t="s">
        <v>66</v>
      </c>
      <c r="I127" s="446">
        <v>8200</v>
      </c>
      <c r="J127" s="459">
        <v>0.6</v>
      </c>
      <c r="K127" s="446">
        <v>4920</v>
      </c>
      <c r="L127" s="447">
        <v>0.55</v>
      </c>
      <c r="M127" s="446">
        <f>=I127*J127*L127</f>
        <v>2706</v>
      </c>
      <c r="N127" s="485">
        <v>0.85</v>
      </c>
      <c r="O127" s="505">
        <f>=M127*12</f>
        <v>32472</v>
      </c>
      <c r="P127" s="485">
        <v>0.7</v>
      </c>
      <c r="Q127" s="505">
        <f>=M127*24</f>
        <v>64944</v>
      </c>
      <c r="R127" s="485">
        <v>0.5</v>
      </c>
      <c r="S127" s="506">
        <f>=I127*L127*R127*36</f>
        <v>81180</v>
      </c>
      <c r="T127" s="72" t="s"/>
      <c r="U127" s="74" t="s"/>
      <c r="V127" s="73" t="s"/>
    </row>
    <row r="128" spans="1:22" ht="27.75" customHeight="1">
      <c r="A128" s="499" t="s"/>
      <c r="B128" s="59" t="s"/>
      <c r="C128" s="15" t="s"/>
      <c r="D128" s="445" t="s">
        <v>94</v>
      </c>
      <c r="E128" s="63" t="s">
        <v>580</v>
      </c>
      <c r="F128" s="63" t="s">
        <v>586</v>
      </c>
      <c r="G128" s="445" t="s">
        <v>514</v>
      </c>
      <c r="H128" s="445" t="s">
        <v>66</v>
      </c>
      <c r="I128" s="446">
        <v>10800</v>
      </c>
      <c r="J128" s="459">
        <v>0.6</v>
      </c>
      <c r="K128" s="446">
        <v>6480</v>
      </c>
      <c r="L128" s="447">
        <v>0.55</v>
      </c>
      <c r="M128" s="446">
        <f>=I128*J128*L128</f>
        <v>3564</v>
      </c>
      <c r="N128" s="485">
        <v>0.85</v>
      </c>
      <c r="O128" s="505">
        <f>=M128*12</f>
        <v>42768</v>
      </c>
      <c r="P128" s="485">
        <v>0.7</v>
      </c>
      <c r="Q128" s="505">
        <f>=M128*24</f>
        <v>85536</v>
      </c>
      <c r="R128" s="485">
        <v>0.5</v>
      </c>
      <c r="S128" s="506">
        <f>=I128*L128*R128*36</f>
        <v>106920</v>
      </c>
      <c r="T128" s="72" t="s"/>
      <c r="U128" s="74" t="s"/>
      <c r="V128" s="73" t="s"/>
    </row>
    <row r="129" spans="1:22" ht="27.75" customHeight="1">
      <c r="A129" s="499" t="s"/>
      <c r="B129" s="59" t="s"/>
      <c r="C129" s="15" t="s"/>
      <c r="D129" s="445" t="s">
        <v>94</v>
      </c>
      <c r="E129" s="63" t="s">
        <v>580</v>
      </c>
      <c r="F129" s="63" t="s">
        <v>587</v>
      </c>
      <c r="G129" s="445" t="s">
        <v>514</v>
      </c>
      <c r="H129" s="445" t="s">
        <v>66</v>
      </c>
      <c r="I129" s="446">
        <v>13200</v>
      </c>
      <c r="J129" s="459">
        <v>0.6</v>
      </c>
      <c r="K129" s="446">
        <v>7920</v>
      </c>
      <c r="L129" s="447">
        <v>0.55</v>
      </c>
      <c r="M129" s="446">
        <f>=I129*J129*L129</f>
        <v>4356</v>
      </c>
      <c r="N129" s="485">
        <v>0.85</v>
      </c>
      <c r="O129" s="505">
        <f>=M129*12</f>
        <v>52272</v>
      </c>
      <c r="P129" s="485">
        <v>0.7</v>
      </c>
      <c r="Q129" s="505">
        <f>=M129*24</f>
        <v>104544</v>
      </c>
      <c r="R129" s="485">
        <v>0.5</v>
      </c>
      <c r="S129" s="506">
        <f>=I129*L129*R129*36</f>
        <v>130680</v>
      </c>
      <c r="T129" s="72" t="s"/>
      <c r="U129" s="74" t="s"/>
      <c r="V129" s="73" t="s"/>
    </row>
    <row r="130" spans="1:22" ht="27.75" customHeight="1">
      <c r="A130" s="499" t="s"/>
      <c r="B130" s="59" t="s"/>
      <c r="C130" s="15" t="s"/>
      <c r="D130" s="445" t="s">
        <v>94</v>
      </c>
      <c r="E130" s="63" t="s">
        <v>588</v>
      </c>
      <c r="F130" s="63" t="s">
        <v>589</v>
      </c>
      <c r="G130" s="445" t="s">
        <v>514</v>
      </c>
      <c r="H130" s="445" t="s">
        <v>66</v>
      </c>
      <c r="I130" s="446">
        <v>3300</v>
      </c>
      <c r="J130" s="459">
        <v>0.6</v>
      </c>
      <c r="K130" s="446">
        <v>1980</v>
      </c>
      <c r="L130" s="447">
        <v>0.55</v>
      </c>
      <c r="M130" s="446">
        <f>=I130*J130*L130</f>
        <v>1089</v>
      </c>
      <c r="N130" s="485">
        <v>0.85</v>
      </c>
      <c r="O130" s="505">
        <f>=M130*12</f>
        <v>13068</v>
      </c>
      <c r="P130" s="485">
        <v>0.7</v>
      </c>
      <c r="Q130" s="505">
        <f>=M130*24</f>
        <v>26136</v>
      </c>
      <c r="R130" s="485">
        <v>0.5</v>
      </c>
      <c r="S130" s="506">
        <f>=I130*L130*R130*36</f>
        <v>32670</v>
      </c>
      <c r="T130" s="72" t="s"/>
      <c r="U130" s="74" t="s"/>
      <c r="V130" s="73" t="s"/>
    </row>
    <row r="131" spans="1:22" ht="27.75" customHeight="1">
      <c r="A131" s="499" t="s"/>
      <c r="B131" s="59" t="s"/>
      <c r="C131" s="15" t="s"/>
      <c r="D131" s="445" t="s">
        <v>94</v>
      </c>
      <c r="E131" s="63" t="s">
        <v>588</v>
      </c>
      <c r="F131" s="63" t="s">
        <v>590</v>
      </c>
      <c r="G131" s="445" t="s">
        <v>514</v>
      </c>
      <c r="H131" s="445" t="s">
        <v>66</v>
      </c>
      <c r="I131" s="446">
        <v>6200</v>
      </c>
      <c r="J131" s="459">
        <v>0.6</v>
      </c>
      <c r="K131" s="446">
        <v>3720</v>
      </c>
      <c r="L131" s="447">
        <v>0.55</v>
      </c>
      <c r="M131" s="446">
        <f>=I131*J131*L131</f>
        <v>2046</v>
      </c>
      <c r="N131" s="485">
        <v>0.85</v>
      </c>
      <c r="O131" s="505">
        <f>=M131*12</f>
        <v>24552</v>
      </c>
      <c r="P131" s="485">
        <v>0.7</v>
      </c>
      <c r="Q131" s="505">
        <f>=M131*24</f>
        <v>49104</v>
      </c>
      <c r="R131" s="485">
        <v>0.5</v>
      </c>
      <c r="S131" s="506">
        <f>=I131*L131*R131*36</f>
        <v>61380</v>
      </c>
      <c r="T131" s="72" t="s"/>
      <c r="U131" s="74" t="s"/>
      <c r="V131" s="73" t="s"/>
    </row>
    <row r="132" spans="1:22" ht="27.75" customHeight="1">
      <c r="A132" s="499" t="s"/>
      <c r="B132" s="59" t="s"/>
      <c r="C132" s="15" t="s"/>
      <c r="D132" s="445" t="s">
        <v>94</v>
      </c>
      <c r="E132" s="63" t="s">
        <v>588</v>
      </c>
      <c r="F132" s="63" t="s">
        <v>591</v>
      </c>
      <c r="G132" s="445" t="s">
        <v>514</v>
      </c>
      <c r="H132" s="445" t="s">
        <v>66</v>
      </c>
      <c r="I132" s="446">
        <v>7100</v>
      </c>
      <c r="J132" s="459">
        <v>0.6</v>
      </c>
      <c r="K132" s="446">
        <v>4260</v>
      </c>
      <c r="L132" s="447">
        <v>0.55</v>
      </c>
      <c r="M132" s="446">
        <f>=I132*J132*L132</f>
        <v>2343</v>
      </c>
      <c r="N132" s="485">
        <v>0.85</v>
      </c>
      <c r="O132" s="505">
        <f>=M132*12</f>
        <v>28116</v>
      </c>
      <c r="P132" s="485">
        <v>0.7</v>
      </c>
      <c r="Q132" s="505">
        <f>=M132*24</f>
        <v>56232</v>
      </c>
      <c r="R132" s="485">
        <v>0.5</v>
      </c>
      <c r="S132" s="506">
        <f>=I132*L132*R132*36</f>
        <v>70290</v>
      </c>
      <c r="T132" s="72" t="s"/>
      <c r="U132" s="74" t="s"/>
      <c r="V132" s="73" t="s"/>
    </row>
    <row r="133" spans="1:22" ht="27.75" customHeight="1">
      <c r="A133" s="499" t="s"/>
      <c r="B133" s="59" t="s"/>
      <c r="C133" s="15" t="s"/>
      <c r="D133" s="445" t="s">
        <v>94</v>
      </c>
      <c r="E133" s="63" t="s">
        <v>588</v>
      </c>
      <c r="F133" s="63" t="s">
        <v>592</v>
      </c>
      <c r="G133" s="445" t="s">
        <v>514</v>
      </c>
      <c r="H133" s="445" t="s">
        <v>66</v>
      </c>
      <c r="I133" s="446">
        <v>10200</v>
      </c>
      <c r="J133" s="459">
        <v>0.6</v>
      </c>
      <c r="K133" s="446">
        <v>6120</v>
      </c>
      <c r="L133" s="447">
        <v>0.55</v>
      </c>
      <c r="M133" s="446">
        <f>=I133*J133*L133</f>
        <v>3366</v>
      </c>
      <c r="N133" s="485">
        <v>0.85</v>
      </c>
      <c r="O133" s="505">
        <f>=M133*12</f>
        <v>40392</v>
      </c>
      <c r="P133" s="485">
        <v>0.7</v>
      </c>
      <c r="Q133" s="505">
        <f>=M133*24</f>
        <v>80784</v>
      </c>
      <c r="R133" s="485">
        <v>0.5</v>
      </c>
      <c r="S133" s="506">
        <f>=I133*L133*R133*36</f>
        <v>100980</v>
      </c>
      <c r="T133" s="72" t="s"/>
      <c r="U133" s="74" t="s"/>
      <c r="V133" s="73" t="s"/>
    </row>
    <row r="134" spans="1:22" ht="27.75" customHeight="1">
      <c r="A134" s="499" t="s"/>
      <c r="B134" s="59" t="s"/>
      <c r="C134" s="15" t="s"/>
      <c r="D134" s="445" t="s">
        <v>94</v>
      </c>
      <c r="E134" s="63" t="s">
        <v>588</v>
      </c>
      <c r="F134" s="63" t="s">
        <v>593</v>
      </c>
      <c r="G134" s="445" t="s">
        <v>514</v>
      </c>
      <c r="H134" s="445" t="s">
        <v>66</v>
      </c>
      <c r="I134" s="446">
        <v>11100</v>
      </c>
      <c r="J134" s="459">
        <v>0.6</v>
      </c>
      <c r="K134" s="446">
        <v>6660</v>
      </c>
      <c r="L134" s="447">
        <v>0.55</v>
      </c>
      <c r="M134" s="446">
        <f>=I134*J134*L134</f>
        <v>3663</v>
      </c>
      <c r="N134" s="485">
        <v>0.85</v>
      </c>
      <c r="O134" s="505">
        <f>=M134*12</f>
        <v>43956</v>
      </c>
      <c r="P134" s="485">
        <v>0.7</v>
      </c>
      <c r="Q134" s="505">
        <f>=M134*24</f>
        <v>87912</v>
      </c>
      <c r="R134" s="485">
        <v>0.5</v>
      </c>
      <c r="S134" s="506">
        <f>=I134*L134*R134*36</f>
        <v>109890</v>
      </c>
      <c r="T134" s="72" t="s"/>
      <c r="U134" s="74" t="s"/>
      <c r="V134" s="73" t="s"/>
    </row>
    <row r="135" spans="1:22" ht="27.75" customHeight="1">
      <c r="A135" s="499" t="s"/>
      <c r="B135" s="59" t="s"/>
      <c r="C135" s="15" t="s"/>
      <c r="D135" s="445" t="s">
        <v>94</v>
      </c>
      <c r="E135" s="63" t="s">
        <v>588</v>
      </c>
      <c r="F135" s="63" t="s">
        <v>594</v>
      </c>
      <c r="G135" s="445" t="s">
        <v>514</v>
      </c>
      <c r="H135" s="445" t="s">
        <v>66</v>
      </c>
      <c r="I135" s="446">
        <v>17000</v>
      </c>
      <c r="J135" s="459">
        <v>0.6</v>
      </c>
      <c r="K135" s="446">
        <v>10200</v>
      </c>
      <c r="L135" s="447">
        <v>0.55</v>
      </c>
      <c r="M135" s="446">
        <f>=I135*J135*L135</f>
        <v>5610</v>
      </c>
      <c r="N135" s="485">
        <v>0.85</v>
      </c>
      <c r="O135" s="505">
        <f>=M135*12</f>
        <v>67320</v>
      </c>
      <c r="P135" s="485">
        <v>0.7</v>
      </c>
      <c r="Q135" s="505">
        <f>=M135*24</f>
        <v>134640</v>
      </c>
      <c r="R135" s="485">
        <v>0.5</v>
      </c>
      <c r="S135" s="506">
        <f>=I135*L135*R135*36</f>
        <v>168300</v>
      </c>
      <c r="T135" s="72" t="s"/>
      <c r="U135" s="74" t="s"/>
      <c r="V135" s="73" t="s"/>
    </row>
    <row r="136" spans="1:22" ht="27.75" customHeight="1">
      <c r="A136" s="499" t="s"/>
      <c r="B136" s="59" t="s"/>
      <c r="C136" s="15" t="s"/>
      <c r="D136" s="445" t="s">
        <v>94</v>
      </c>
      <c r="E136" s="63" t="s">
        <v>588</v>
      </c>
      <c r="F136" s="63" t="s">
        <v>595</v>
      </c>
      <c r="G136" s="445" t="s">
        <v>514</v>
      </c>
      <c r="H136" s="445" t="s">
        <v>66</v>
      </c>
      <c r="I136" s="446">
        <v>23100</v>
      </c>
      <c r="J136" s="459">
        <v>0.6</v>
      </c>
      <c r="K136" s="446">
        <v>13860</v>
      </c>
      <c r="L136" s="447">
        <v>0.55</v>
      </c>
      <c r="M136" s="446">
        <f>=I136*J136*L136</f>
        <v>7623</v>
      </c>
      <c r="N136" s="485">
        <v>0.85</v>
      </c>
      <c r="O136" s="505">
        <f>=M136*12</f>
        <v>91476</v>
      </c>
      <c r="P136" s="485">
        <v>0.7</v>
      </c>
      <c r="Q136" s="505">
        <f>=M136*24</f>
        <v>182952</v>
      </c>
      <c r="R136" s="485">
        <v>0.5</v>
      </c>
      <c r="S136" s="506">
        <f>=I136*L136*R136*36</f>
        <v>228690</v>
      </c>
      <c r="T136" s="72" t="s"/>
      <c r="U136" s="74" t="s"/>
      <c r="V136" s="73" t="s"/>
    </row>
    <row r="137" spans="1:22" ht="27.75" customHeight="1">
      <c r="A137" s="499" t="s"/>
      <c r="B137" s="59" t="s"/>
      <c r="C137" s="15" t="s"/>
      <c r="D137" s="445" t="s">
        <v>94</v>
      </c>
      <c r="E137" s="63" t="s">
        <v>588</v>
      </c>
      <c r="F137" s="63" t="s">
        <v>596</v>
      </c>
      <c r="G137" s="445" t="s">
        <v>514</v>
      </c>
      <c r="H137" s="445" t="s">
        <v>66</v>
      </c>
      <c r="I137" s="446">
        <v>30000</v>
      </c>
      <c r="J137" s="459">
        <v>0.6</v>
      </c>
      <c r="K137" s="446">
        <v>18000</v>
      </c>
      <c r="L137" s="447">
        <v>0.55</v>
      </c>
      <c r="M137" s="446">
        <f>=I137*J137*L137</f>
        <v>9900</v>
      </c>
      <c r="N137" s="485">
        <v>0.85</v>
      </c>
      <c r="O137" s="505">
        <f>=M137*12</f>
        <v>118800</v>
      </c>
      <c r="P137" s="485">
        <v>0.7</v>
      </c>
      <c r="Q137" s="505">
        <f>=M137*24</f>
        <v>237600</v>
      </c>
      <c r="R137" s="485">
        <v>0.5</v>
      </c>
      <c r="S137" s="506">
        <f>=I137*L137*R137*36</f>
        <v>297000</v>
      </c>
      <c r="T137" s="72" t="s"/>
      <c r="U137" s="74" t="s"/>
      <c r="V137" s="73" t="s"/>
    </row>
    <row r="138" spans="1:22" ht="27.75" customHeight="1">
      <c r="A138" s="499" t="s"/>
      <c r="B138" s="59" t="s"/>
      <c r="C138" s="15" t="s"/>
      <c r="D138" s="445" t="s">
        <v>94</v>
      </c>
      <c r="E138" s="63" t="s">
        <v>597</v>
      </c>
      <c r="F138" s="63" t="s">
        <v>598</v>
      </c>
      <c r="G138" s="445" t="s">
        <v>514</v>
      </c>
      <c r="H138" s="445" t="s">
        <v>66</v>
      </c>
      <c r="I138" s="446">
        <v>1600</v>
      </c>
      <c r="J138" s="459">
        <v>0.6</v>
      </c>
      <c r="K138" s="446">
        <v>960</v>
      </c>
      <c r="L138" s="447">
        <v>0.55</v>
      </c>
      <c r="M138" s="446">
        <f>=I138*J138*L138</f>
        <v>528</v>
      </c>
      <c r="N138" s="485">
        <v>0.85</v>
      </c>
      <c r="O138" s="505">
        <f>=M138*12</f>
        <v>6336</v>
      </c>
      <c r="P138" s="485">
        <v>0.7</v>
      </c>
      <c r="Q138" s="505">
        <f>=M138*24</f>
        <v>12672</v>
      </c>
      <c r="R138" s="485">
        <v>0.5</v>
      </c>
      <c r="S138" s="506">
        <f>=I138*L138*R138*36</f>
        <v>15840</v>
      </c>
      <c r="T138" s="72" t="s"/>
      <c r="U138" s="74" t="s"/>
      <c r="V138" s="73" t="s"/>
    </row>
    <row r="139" spans="1:22" ht="27.75" customHeight="1">
      <c r="A139" s="499" t="s"/>
      <c r="B139" s="59" t="s"/>
      <c r="C139" s="15" t="s"/>
      <c r="D139" s="445" t="s">
        <v>94</v>
      </c>
      <c r="E139" s="63" t="s">
        <v>597</v>
      </c>
      <c r="F139" s="63" t="s">
        <v>599</v>
      </c>
      <c r="G139" s="445" t="s">
        <v>514</v>
      </c>
      <c r="H139" s="445" t="s">
        <v>66</v>
      </c>
      <c r="I139" s="446">
        <v>2100</v>
      </c>
      <c r="J139" s="459">
        <v>0.6</v>
      </c>
      <c r="K139" s="446">
        <v>1260</v>
      </c>
      <c r="L139" s="447">
        <v>0.55</v>
      </c>
      <c r="M139" s="446">
        <f>=I139*J139*L139</f>
        <v>693</v>
      </c>
      <c r="N139" s="485">
        <v>0.85</v>
      </c>
      <c r="O139" s="505">
        <f>=M139*12</f>
        <v>8316</v>
      </c>
      <c r="P139" s="485">
        <v>0.7</v>
      </c>
      <c r="Q139" s="505">
        <f>=M139*24</f>
        <v>16632</v>
      </c>
      <c r="R139" s="485">
        <v>0.5</v>
      </c>
      <c r="S139" s="506">
        <f>=I139*L139*R139*36</f>
        <v>20790</v>
      </c>
      <c r="T139" s="72" t="s"/>
      <c r="U139" s="74" t="s"/>
      <c r="V139" s="73" t="s"/>
    </row>
    <row r="140" spans="1:22" ht="27.75" customHeight="1">
      <c r="A140" s="499" t="s"/>
      <c r="B140" s="59" t="s"/>
      <c r="C140" s="15" t="s"/>
      <c r="D140" s="445" t="s">
        <v>94</v>
      </c>
      <c r="E140" s="63" t="s">
        <v>597</v>
      </c>
      <c r="F140" s="63" t="s">
        <v>600</v>
      </c>
      <c r="G140" s="445" t="s">
        <v>514</v>
      </c>
      <c r="H140" s="445" t="s">
        <v>66</v>
      </c>
      <c r="I140" s="446">
        <v>3000</v>
      </c>
      <c r="J140" s="459">
        <v>0.6</v>
      </c>
      <c r="K140" s="446">
        <v>1800</v>
      </c>
      <c r="L140" s="447">
        <v>0.55</v>
      </c>
      <c r="M140" s="446">
        <f>=I140*J140*L140</f>
        <v>990</v>
      </c>
      <c r="N140" s="485">
        <v>0.85</v>
      </c>
      <c r="O140" s="505">
        <f>=M140*12</f>
        <v>11880</v>
      </c>
      <c r="P140" s="485">
        <v>0.7</v>
      </c>
      <c r="Q140" s="505">
        <f>=M140*24</f>
        <v>23760</v>
      </c>
      <c r="R140" s="485">
        <v>0.5</v>
      </c>
      <c r="S140" s="506">
        <f>=I140*L140*R140*36</f>
        <v>29700</v>
      </c>
      <c r="T140" s="72" t="s"/>
      <c r="U140" s="74" t="s"/>
      <c r="V140" s="73" t="s"/>
    </row>
    <row r="141" spans="1:22" ht="27.75" customHeight="1">
      <c r="A141" s="499" t="s"/>
      <c r="B141" s="59" t="s"/>
      <c r="C141" s="15" t="s"/>
      <c r="D141" s="445" t="s">
        <v>94</v>
      </c>
      <c r="E141" s="63" t="s">
        <v>597</v>
      </c>
      <c r="F141" s="63" t="s">
        <v>601</v>
      </c>
      <c r="G141" s="445" t="s">
        <v>514</v>
      </c>
      <c r="H141" s="445" t="s">
        <v>66</v>
      </c>
      <c r="I141" s="446">
        <v>4600</v>
      </c>
      <c r="J141" s="459">
        <v>0.6</v>
      </c>
      <c r="K141" s="446">
        <v>2760</v>
      </c>
      <c r="L141" s="447">
        <v>0.55</v>
      </c>
      <c r="M141" s="446">
        <f>=I141*J141*L141</f>
        <v>1518</v>
      </c>
      <c r="N141" s="485">
        <v>0.85</v>
      </c>
      <c r="O141" s="505">
        <f>=M141*12</f>
        <v>18216</v>
      </c>
      <c r="P141" s="485">
        <v>0.7</v>
      </c>
      <c r="Q141" s="505">
        <f>=M141*24</f>
        <v>36432</v>
      </c>
      <c r="R141" s="485">
        <v>0.5</v>
      </c>
      <c r="S141" s="506">
        <f>=I141*L141*R141*36</f>
        <v>45540</v>
      </c>
      <c r="T141" s="72" t="s"/>
      <c r="U141" s="74" t="s"/>
      <c r="V141" s="73" t="s"/>
    </row>
    <row r="142" spans="1:22" ht="27.75" customHeight="1">
      <c r="A142" s="499" t="s"/>
      <c r="B142" s="59" t="s"/>
      <c r="C142" s="15" t="s"/>
      <c r="D142" s="445" t="s">
        <v>94</v>
      </c>
      <c r="E142" s="63" t="s">
        <v>597</v>
      </c>
      <c r="F142" s="63" t="s">
        <v>602</v>
      </c>
      <c r="G142" s="445" t="s">
        <v>514</v>
      </c>
      <c r="H142" s="445" t="s">
        <v>66</v>
      </c>
      <c r="I142" s="446">
        <v>7800</v>
      </c>
      <c r="J142" s="459">
        <v>0.6</v>
      </c>
      <c r="K142" s="446">
        <v>4680</v>
      </c>
      <c r="L142" s="447">
        <v>0.55</v>
      </c>
      <c r="M142" s="446">
        <f>=I142*J142*L142</f>
        <v>2574</v>
      </c>
      <c r="N142" s="485">
        <v>0.85</v>
      </c>
      <c r="O142" s="505">
        <f>=M142*12</f>
        <v>30888</v>
      </c>
      <c r="P142" s="485">
        <v>0.7</v>
      </c>
      <c r="Q142" s="505">
        <f>=M142*24</f>
        <v>61776</v>
      </c>
      <c r="R142" s="485">
        <v>0.5</v>
      </c>
      <c r="S142" s="506">
        <f>=I142*L142*R142*36</f>
        <v>77220</v>
      </c>
      <c r="T142" s="72" t="s"/>
      <c r="U142" s="74" t="s"/>
      <c r="V142" s="73" t="s"/>
    </row>
    <row r="143" spans="1:22" ht="27.75" customHeight="1">
      <c r="A143" s="499" t="s"/>
      <c r="B143" s="59" t="s"/>
      <c r="C143" s="15" t="s"/>
      <c r="D143" s="445" t="s">
        <v>94</v>
      </c>
      <c r="E143" s="63" t="s">
        <v>597</v>
      </c>
      <c r="F143" s="63" t="s">
        <v>603</v>
      </c>
      <c r="G143" s="445" t="s">
        <v>514</v>
      </c>
      <c r="H143" s="445" t="s">
        <v>66</v>
      </c>
      <c r="I143" s="446">
        <v>10600</v>
      </c>
      <c r="J143" s="459">
        <v>0.6</v>
      </c>
      <c r="K143" s="446">
        <v>6360</v>
      </c>
      <c r="L143" s="447">
        <v>0.55</v>
      </c>
      <c r="M143" s="446">
        <f>=I143*J143*L143</f>
        <v>3498</v>
      </c>
      <c r="N143" s="485">
        <v>0.85</v>
      </c>
      <c r="O143" s="505">
        <f>=M143*12</f>
        <v>41976</v>
      </c>
      <c r="P143" s="485">
        <v>0.7</v>
      </c>
      <c r="Q143" s="505">
        <f>=M143*24</f>
        <v>83952</v>
      </c>
      <c r="R143" s="485">
        <v>0.5</v>
      </c>
      <c r="S143" s="506">
        <f>=I143*L143*R143*36</f>
        <v>104940</v>
      </c>
      <c r="T143" s="72" t="s"/>
      <c r="U143" s="74" t="s"/>
      <c r="V143" s="73" t="s"/>
    </row>
    <row r="144" spans="1:22" ht="27.75" customHeight="1">
      <c r="A144" s="499" t="s"/>
      <c r="B144" s="59" t="s"/>
      <c r="C144" s="15" t="s"/>
      <c r="D144" s="445" t="s">
        <v>94</v>
      </c>
      <c r="E144" s="63" t="s">
        <v>597</v>
      </c>
      <c r="F144" s="63" t="s">
        <v>604</v>
      </c>
      <c r="G144" s="445" t="s">
        <v>514</v>
      </c>
      <c r="H144" s="445" t="s">
        <v>66</v>
      </c>
      <c r="I144" s="446">
        <v>13400</v>
      </c>
      <c r="J144" s="459">
        <v>0.6</v>
      </c>
      <c r="K144" s="446">
        <v>8040</v>
      </c>
      <c r="L144" s="447">
        <v>0.55</v>
      </c>
      <c r="M144" s="446">
        <f>=I144*J144*L144</f>
        <v>4422</v>
      </c>
      <c r="N144" s="485">
        <v>0.85</v>
      </c>
      <c r="O144" s="505">
        <f>=M144*12</f>
        <v>53064</v>
      </c>
      <c r="P144" s="485">
        <v>0.7</v>
      </c>
      <c r="Q144" s="505">
        <f>=M144*24</f>
        <v>106128</v>
      </c>
      <c r="R144" s="485">
        <v>0.5</v>
      </c>
      <c r="S144" s="506">
        <f>=I144*L144*R144*36</f>
        <v>132660</v>
      </c>
      <c r="T144" s="72" t="s"/>
      <c r="U144" s="74" t="s"/>
      <c r="V144" s="73" t="s"/>
    </row>
    <row r="145" spans="1:22" ht="42" customHeight="1">
      <c r="A145" s="499" t="s"/>
      <c r="B145" s="59" t="s"/>
      <c r="C145" s="15" t="s"/>
      <c r="D145" s="445" t="s">
        <v>94</v>
      </c>
      <c r="E145" s="63" t="s">
        <v>605</v>
      </c>
      <c r="F145" s="63" t="s">
        <v>606</v>
      </c>
      <c r="G145" s="445" t="s">
        <v>514</v>
      </c>
      <c r="H145" s="445" t="s">
        <v>66</v>
      </c>
      <c r="I145" s="446">
        <v>3900</v>
      </c>
      <c r="J145" s="459">
        <v>0.6</v>
      </c>
      <c r="K145" s="446">
        <v>2340</v>
      </c>
      <c r="L145" s="447">
        <v>0.55</v>
      </c>
      <c r="M145" s="446">
        <f>=I145*J145*L145</f>
        <v>1287</v>
      </c>
      <c r="N145" s="485">
        <v>0.85</v>
      </c>
      <c r="O145" s="505">
        <f>=M145*12</f>
        <v>15444</v>
      </c>
      <c r="P145" s="485">
        <v>0.7</v>
      </c>
      <c r="Q145" s="505">
        <f>=M145*24</f>
        <v>30888</v>
      </c>
      <c r="R145" s="485">
        <v>0.5</v>
      </c>
      <c r="S145" s="506">
        <f>=I145*L145*R145*36</f>
        <v>38610</v>
      </c>
      <c r="T145" s="72" t="s"/>
      <c r="U145" s="74" t="s"/>
      <c r="V145" s="73" t="s"/>
    </row>
    <row r="146" spans="1:22" ht="42" customHeight="1">
      <c r="A146" s="499" t="s"/>
      <c r="B146" s="59" t="s"/>
      <c r="C146" s="15" t="s"/>
      <c r="D146" s="445" t="s">
        <v>94</v>
      </c>
      <c r="E146" s="63" t="s">
        <v>605</v>
      </c>
      <c r="F146" s="63" t="s">
        <v>607</v>
      </c>
      <c r="G146" s="445" t="s">
        <v>514</v>
      </c>
      <c r="H146" s="445" t="s">
        <v>66</v>
      </c>
      <c r="I146" s="446">
        <v>5700</v>
      </c>
      <c r="J146" s="459">
        <v>0.6</v>
      </c>
      <c r="K146" s="446">
        <v>3420</v>
      </c>
      <c r="L146" s="447">
        <v>0.55</v>
      </c>
      <c r="M146" s="446">
        <f>=I146*J146*L146</f>
        <v>1881</v>
      </c>
      <c r="N146" s="485">
        <v>0.85</v>
      </c>
      <c r="O146" s="505">
        <f>=M146*12</f>
        <v>22572</v>
      </c>
      <c r="P146" s="485">
        <v>0.7</v>
      </c>
      <c r="Q146" s="505">
        <f>=M146*24</f>
        <v>45144</v>
      </c>
      <c r="R146" s="485">
        <v>0.5</v>
      </c>
      <c r="S146" s="506">
        <f>=I146*L146*R146*36</f>
        <v>56430</v>
      </c>
      <c r="T146" s="72" t="s"/>
      <c r="U146" s="74" t="s"/>
      <c r="V146" s="73" t="s"/>
    </row>
    <row r="147" spans="1:22" ht="42" customHeight="1">
      <c r="A147" s="499" t="s"/>
      <c r="B147" s="59" t="s"/>
      <c r="C147" s="15" t="s"/>
      <c r="D147" s="445" t="s">
        <v>94</v>
      </c>
      <c r="E147" s="63" t="s">
        <v>605</v>
      </c>
      <c r="F147" s="63" t="s">
        <v>608</v>
      </c>
      <c r="G147" s="445" t="s">
        <v>514</v>
      </c>
      <c r="H147" s="445" t="s">
        <v>66</v>
      </c>
      <c r="I147" s="446">
        <v>2300</v>
      </c>
      <c r="J147" s="459">
        <v>0.6</v>
      </c>
      <c r="K147" s="446">
        <v>1380</v>
      </c>
      <c r="L147" s="447">
        <v>0.55</v>
      </c>
      <c r="M147" s="446">
        <f>=I147*J147*L147</f>
        <v>759</v>
      </c>
      <c r="N147" s="485">
        <v>0.85</v>
      </c>
      <c r="O147" s="505">
        <f>=M147*12</f>
        <v>9108</v>
      </c>
      <c r="P147" s="485">
        <v>0.7</v>
      </c>
      <c r="Q147" s="505">
        <f>=M147*24</f>
        <v>18216</v>
      </c>
      <c r="R147" s="485">
        <v>0.5</v>
      </c>
      <c r="S147" s="506">
        <f>=I147*L147*R147*36</f>
        <v>22770</v>
      </c>
      <c r="T147" s="72" t="s"/>
      <c r="U147" s="74" t="s"/>
      <c r="V147" s="73" t="s"/>
    </row>
    <row r="148" spans="1:22" ht="42" customHeight="1">
      <c r="A148" s="499" t="s"/>
      <c r="B148" s="59" t="s"/>
      <c r="C148" s="15" t="s"/>
      <c r="D148" s="445" t="s">
        <v>94</v>
      </c>
      <c r="E148" s="63" t="s">
        <v>605</v>
      </c>
      <c r="F148" s="63" t="s">
        <v>609</v>
      </c>
      <c r="G148" s="445" t="s">
        <v>514</v>
      </c>
      <c r="H148" s="445" t="s">
        <v>66</v>
      </c>
      <c r="I148" s="446">
        <v>3400</v>
      </c>
      <c r="J148" s="459">
        <v>0.6</v>
      </c>
      <c r="K148" s="446">
        <v>2040</v>
      </c>
      <c r="L148" s="447">
        <v>0.55</v>
      </c>
      <c r="M148" s="446">
        <f>=I148*J148*L148</f>
        <v>1122</v>
      </c>
      <c r="N148" s="485">
        <v>0.85</v>
      </c>
      <c r="O148" s="505">
        <f>=M148*12</f>
        <v>13464</v>
      </c>
      <c r="P148" s="485">
        <v>0.7</v>
      </c>
      <c r="Q148" s="505">
        <f>=M148*24</f>
        <v>26928</v>
      </c>
      <c r="R148" s="485">
        <v>0.5</v>
      </c>
      <c r="S148" s="506">
        <f>=I148*L148*R148*36</f>
        <v>33660</v>
      </c>
      <c r="T148" s="72" t="s"/>
      <c r="U148" s="74" t="s"/>
      <c r="V148" s="73" t="s"/>
    </row>
    <row r="149" spans="1:22" ht="42" customHeight="1">
      <c r="A149" s="499" t="s"/>
      <c r="B149" s="59" t="s"/>
      <c r="C149" s="15" t="s"/>
      <c r="D149" s="445" t="s">
        <v>94</v>
      </c>
      <c r="E149" s="63" t="s">
        <v>605</v>
      </c>
      <c r="F149" s="63" t="s">
        <v>610</v>
      </c>
      <c r="G149" s="445" t="s">
        <v>514</v>
      </c>
      <c r="H149" s="445" t="s">
        <v>66</v>
      </c>
      <c r="I149" s="446">
        <v>9600</v>
      </c>
      <c r="J149" s="459">
        <v>0.6</v>
      </c>
      <c r="K149" s="446">
        <v>5760</v>
      </c>
      <c r="L149" s="447">
        <v>0.55</v>
      </c>
      <c r="M149" s="446">
        <f>=I149*J149*L149</f>
        <v>3168</v>
      </c>
      <c r="N149" s="485">
        <v>0.85</v>
      </c>
      <c r="O149" s="505">
        <f>=M149*12</f>
        <v>38016</v>
      </c>
      <c r="P149" s="485">
        <v>0.7</v>
      </c>
      <c r="Q149" s="505">
        <f>=M149*24</f>
        <v>76032</v>
      </c>
      <c r="R149" s="485">
        <v>0.5</v>
      </c>
      <c r="S149" s="506">
        <f>=I149*L149*R149*36</f>
        <v>95040</v>
      </c>
      <c r="T149" s="72" t="s"/>
      <c r="U149" s="74" t="s"/>
      <c r="V149" s="73" t="s"/>
    </row>
    <row r="150" spans="1:22" ht="42" customHeight="1">
      <c r="A150" s="499" t="s"/>
      <c r="B150" s="59" t="s"/>
      <c r="C150" s="15" t="s"/>
      <c r="D150" s="445" t="s">
        <v>94</v>
      </c>
      <c r="E150" s="63" t="s">
        <v>605</v>
      </c>
      <c r="F150" s="63" t="s">
        <v>611</v>
      </c>
      <c r="G150" s="445" t="s">
        <v>514</v>
      </c>
      <c r="H150" s="445" t="s">
        <v>66</v>
      </c>
      <c r="I150" s="446">
        <v>5700</v>
      </c>
      <c r="J150" s="459">
        <v>0.6</v>
      </c>
      <c r="K150" s="446">
        <v>3420</v>
      </c>
      <c r="L150" s="447">
        <v>0.55</v>
      </c>
      <c r="M150" s="446">
        <f>=I150*J150*L150</f>
        <v>1881</v>
      </c>
      <c r="N150" s="485">
        <v>0.85</v>
      </c>
      <c r="O150" s="505">
        <f>=M150*12</f>
        <v>22572</v>
      </c>
      <c r="P150" s="485">
        <v>0.7</v>
      </c>
      <c r="Q150" s="505">
        <f>=M150*24</f>
        <v>45144</v>
      </c>
      <c r="R150" s="485">
        <v>0.5</v>
      </c>
      <c r="S150" s="506">
        <f>=I150*L150*R150*36</f>
        <v>56430</v>
      </c>
      <c r="T150" s="72" t="s"/>
      <c r="U150" s="74" t="s"/>
      <c r="V150" s="73" t="s"/>
    </row>
    <row r="151" spans="1:22" ht="42" customHeight="1">
      <c r="A151" s="499" t="s"/>
      <c r="B151" s="59" t="s"/>
      <c r="C151" s="15" t="s"/>
      <c r="D151" s="445" t="s">
        <v>94</v>
      </c>
      <c r="E151" s="63" t="s">
        <v>605</v>
      </c>
      <c r="F151" s="63" t="s">
        <v>612</v>
      </c>
      <c r="G151" s="445" t="s">
        <v>514</v>
      </c>
      <c r="H151" s="445" t="s">
        <v>66</v>
      </c>
      <c r="I151" s="446">
        <v>9100</v>
      </c>
      <c r="J151" s="459">
        <v>0.6</v>
      </c>
      <c r="K151" s="446">
        <v>5460</v>
      </c>
      <c r="L151" s="447">
        <v>0.55</v>
      </c>
      <c r="M151" s="446">
        <f>=I151*J151*L151</f>
        <v>3003</v>
      </c>
      <c r="N151" s="485">
        <v>0.85</v>
      </c>
      <c r="O151" s="505">
        <f>=M151*12</f>
        <v>36036</v>
      </c>
      <c r="P151" s="485">
        <v>0.7</v>
      </c>
      <c r="Q151" s="505">
        <f>=M151*24</f>
        <v>72072</v>
      </c>
      <c r="R151" s="485">
        <v>0.5</v>
      </c>
      <c r="S151" s="506">
        <f>=I151*L151*R151*36</f>
        <v>90090</v>
      </c>
      <c r="T151" s="72" t="s"/>
      <c r="U151" s="74" t="s"/>
      <c r="V151" s="73" t="s"/>
    </row>
    <row r="152" spans="1:22" ht="42" customHeight="1">
      <c r="A152" s="499" t="s"/>
      <c r="B152" s="59" t="s"/>
      <c r="C152" s="15" t="s"/>
      <c r="D152" s="445" t="s">
        <v>94</v>
      </c>
      <c r="E152" s="63" t="s">
        <v>605</v>
      </c>
      <c r="F152" s="63" t="s">
        <v>613</v>
      </c>
      <c r="G152" s="445" t="s">
        <v>514</v>
      </c>
      <c r="H152" s="445" t="s">
        <v>66</v>
      </c>
      <c r="I152" s="446">
        <v>15300</v>
      </c>
      <c r="J152" s="459">
        <v>0.6</v>
      </c>
      <c r="K152" s="446">
        <v>9180</v>
      </c>
      <c r="L152" s="447">
        <v>0.55</v>
      </c>
      <c r="M152" s="446">
        <f>=I152*J152*L152</f>
        <v>5049</v>
      </c>
      <c r="N152" s="485">
        <v>0.85</v>
      </c>
      <c r="O152" s="505">
        <f>=M152*12</f>
        <v>60588</v>
      </c>
      <c r="P152" s="485">
        <v>0.7</v>
      </c>
      <c r="Q152" s="505">
        <f>=M152*24</f>
        <v>121176</v>
      </c>
      <c r="R152" s="485">
        <v>0.5</v>
      </c>
      <c r="S152" s="506">
        <f>=I152*L152*R152*36</f>
        <v>151470</v>
      </c>
      <c r="T152" s="72" t="s"/>
      <c r="U152" s="74" t="s"/>
      <c r="V152" s="73" t="s"/>
    </row>
    <row r="153" spans="1:22" ht="42" customHeight="1">
      <c r="A153" s="499" t="s"/>
      <c r="B153" s="59" t="s"/>
      <c r="C153" s="15" t="s"/>
      <c r="D153" s="445" t="s">
        <v>94</v>
      </c>
      <c r="E153" s="63" t="s">
        <v>605</v>
      </c>
      <c r="F153" s="63" t="s">
        <v>614</v>
      </c>
      <c r="G153" s="445" t="s">
        <v>514</v>
      </c>
      <c r="H153" s="445" t="s">
        <v>66</v>
      </c>
      <c r="I153" s="446">
        <v>13700</v>
      </c>
      <c r="J153" s="459">
        <v>0.6</v>
      </c>
      <c r="K153" s="446">
        <v>8220</v>
      </c>
      <c r="L153" s="447">
        <v>0.55</v>
      </c>
      <c r="M153" s="446">
        <f>=I153*J153*L153</f>
        <v>4521</v>
      </c>
      <c r="N153" s="485">
        <v>0.85</v>
      </c>
      <c r="O153" s="505">
        <f>=M153*12</f>
        <v>54252</v>
      </c>
      <c r="P153" s="485">
        <v>0.7</v>
      </c>
      <c r="Q153" s="505">
        <f>=M153*24</f>
        <v>108504</v>
      </c>
      <c r="R153" s="485">
        <v>0.5</v>
      </c>
      <c r="S153" s="506">
        <f>=I153*L153*R153*36</f>
        <v>135630</v>
      </c>
      <c r="T153" s="72" t="s"/>
      <c r="U153" s="74" t="s"/>
      <c r="V153" s="73" t="s"/>
    </row>
    <row r="154" spans="1:22" ht="42" customHeight="1">
      <c r="A154" s="499" t="s"/>
      <c r="B154" s="59" t="s"/>
      <c r="C154" s="15" t="s"/>
      <c r="D154" s="445" t="s">
        <v>94</v>
      </c>
      <c r="E154" s="63" t="s">
        <v>605</v>
      </c>
      <c r="F154" s="63" t="s">
        <v>615</v>
      </c>
      <c r="G154" s="445" t="s">
        <v>514</v>
      </c>
      <c r="H154" s="445" t="s">
        <v>66</v>
      </c>
      <c r="I154" s="446">
        <v>17100</v>
      </c>
      <c r="J154" s="459">
        <v>0.6</v>
      </c>
      <c r="K154" s="446">
        <v>10260</v>
      </c>
      <c r="L154" s="447">
        <v>0.55</v>
      </c>
      <c r="M154" s="446">
        <f>=I154*J154*L154</f>
        <v>5643</v>
      </c>
      <c r="N154" s="485">
        <v>0.85</v>
      </c>
      <c r="O154" s="505">
        <f>=M154*12</f>
        <v>67716</v>
      </c>
      <c r="P154" s="485">
        <v>0.7</v>
      </c>
      <c r="Q154" s="505">
        <f>=M154*24</f>
        <v>135432</v>
      </c>
      <c r="R154" s="485">
        <v>0.5</v>
      </c>
      <c r="S154" s="506">
        <f>=I154*L154*R154*36</f>
        <v>169290</v>
      </c>
      <c r="T154" s="72" t="s"/>
      <c r="U154" s="74" t="s"/>
      <c r="V154" s="73" t="s"/>
    </row>
    <row r="155" spans="1:22" ht="42" customHeight="1">
      <c r="A155" s="499" t="s"/>
      <c r="B155" s="59" t="s"/>
      <c r="C155" s="15" t="s"/>
      <c r="D155" s="445" t="s">
        <v>94</v>
      </c>
      <c r="E155" s="63" t="s">
        <v>605</v>
      </c>
      <c r="F155" s="63" t="s">
        <v>616</v>
      </c>
      <c r="G155" s="445" t="s">
        <v>514</v>
      </c>
      <c r="H155" s="445" t="s">
        <v>66</v>
      </c>
      <c r="I155" s="446">
        <v>22900</v>
      </c>
      <c r="J155" s="459">
        <v>0.6</v>
      </c>
      <c r="K155" s="446">
        <v>13740</v>
      </c>
      <c r="L155" s="447">
        <v>0.55</v>
      </c>
      <c r="M155" s="446">
        <f>=I155*J155*L155</f>
        <v>7557</v>
      </c>
      <c r="N155" s="485">
        <v>0.85</v>
      </c>
      <c r="O155" s="505">
        <f>=M155*12</f>
        <v>90684</v>
      </c>
      <c r="P155" s="485">
        <v>0.7</v>
      </c>
      <c r="Q155" s="505">
        <f>=M155*24</f>
        <v>181368</v>
      </c>
      <c r="R155" s="485">
        <v>0.5</v>
      </c>
      <c r="S155" s="506">
        <f>=I155*L155*R155*36</f>
        <v>226710</v>
      </c>
      <c r="T155" s="72" t="s"/>
      <c r="U155" s="74" t="s"/>
      <c r="V155" s="73" t="s"/>
    </row>
    <row r="156" spans="1:22" ht="42" customHeight="1">
      <c r="A156" s="499" t="s"/>
      <c r="B156" s="59" t="s"/>
      <c r="C156" s="15" t="s"/>
      <c r="D156" s="445" t="s">
        <v>94</v>
      </c>
      <c r="E156" s="63" t="s">
        <v>605</v>
      </c>
      <c r="F156" s="63" t="s">
        <v>617</v>
      </c>
      <c r="G156" s="445" t="s">
        <v>514</v>
      </c>
      <c r="H156" s="445" t="s">
        <v>66</v>
      </c>
      <c r="I156" s="446">
        <v>22900</v>
      </c>
      <c r="J156" s="459">
        <v>0.6</v>
      </c>
      <c r="K156" s="446">
        <v>13740</v>
      </c>
      <c r="L156" s="447">
        <v>0.55</v>
      </c>
      <c r="M156" s="446">
        <f>=I156*J156*L156</f>
        <v>7557</v>
      </c>
      <c r="N156" s="485">
        <v>0.85</v>
      </c>
      <c r="O156" s="505">
        <f>=M156*12</f>
        <v>90684</v>
      </c>
      <c r="P156" s="485">
        <v>0.7</v>
      </c>
      <c r="Q156" s="505">
        <f>=M156*24</f>
        <v>181368</v>
      </c>
      <c r="R156" s="485">
        <v>0.5</v>
      </c>
      <c r="S156" s="506">
        <f>=I156*L156*R156*36</f>
        <v>226710</v>
      </c>
      <c r="T156" s="72" t="s"/>
      <c r="U156" s="74" t="s"/>
      <c r="V156" s="73" t="s"/>
    </row>
    <row r="157" spans="1:22" ht="42" customHeight="1">
      <c r="A157" s="499" t="s"/>
      <c r="B157" s="59" t="s"/>
      <c r="C157" s="15" t="s"/>
      <c r="D157" s="445" t="s">
        <v>94</v>
      </c>
      <c r="E157" s="63" t="s">
        <v>605</v>
      </c>
      <c r="F157" s="63" t="s">
        <v>618</v>
      </c>
      <c r="G157" s="445" t="s">
        <v>514</v>
      </c>
      <c r="H157" s="445" t="s">
        <v>66</v>
      </c>
      <c r="I157" s="446">
        <v>28600</v>
      </c>
      <c r="J157" s="459">
        <v>0.6</v>
      </c>
      <c r="K157" s="446">
        <v>17160</v>
      </c>
      <c r="L157" s="447">
        <v>0.55</v>
      </c>
      <c r="M157" s="446">
        <f>=I157*J157*L157</f>
        <v>9438</v>
      </c>
      <c r="N157" s="485">
        <v>0.85</v>
      </c>
      <c r="O157" s="505">
        <f>=M157*12</f>
        <v>113256</v>
      </c>
      <c r="P157" s="485">
        <v>0.7</v>
      </c>
      <c r="Q157" s="505">
        <f>=M157*24</f>
        <v>226512</v>
      </c>
      <c r="R157" s="485">
        <v>0.5</v>
      </c>
      <c r="S157" s="506">
        <f>=I157*L157*R157*36</f>
        <v>283140</v>
      </c>
      <c r="T157" s="72" t="s"/>
      <c r="U157" s="74" t="s"/>
      <c r="V157" s="73" t="s"/>
    </row>
    <row r="158" spans="1:22" ht="42" customHeight="1">
      <c r="A158" s="499" t="s"/>
      <c r="B158" s="59" t="s"/>
      <c r="C158" s="15" t="s"/>
      <c r="D158" s="445" t="s">
        <v>94</v>
      </c>
      <c r="E158" s="63" t="s">
        <v>605</v>
      </c>
      <c r="F158" s="63" t="s">
        <v>619</v>
      </c>
      <c r="G158" s="445" t="s">
        <v>514</v>
      </c>
      <c r="H158" s="445" t="s">
        <v>66</v>
      </c>
      <c r="I158" s="446">
        <v>32500</v>
      </c>
      <c r="J158" s="459">
        <v>0.6</v>
      </c>
      <c r="K158" s="446">
        <v>19500</v>
      </c>
      <c r="L158" s="447">
        <v>0.55</v>
      </c>
      <c r="M158" s="446">
        <f>=I158*J158*L158</f>
        <v>10725</v>
      </c>
      <c r="N158" s="485">
        <v>0.85</v>
      </c>
      <c r="O158" s="505">
        <f>=M158*12</f>
        <v>128700</v>
      </c>
      <c r="P158" s="485">
        <v>0.7</v>
      </c>
      <c r="Q158" s="505">
        <f>=M158*24</f>
        <v>257400</v>
      </c>
      <c r="R158" s="485">
        <v>0.5</v>
      </c>
      <c r="S158" s="506">
        <f>=I158*L158*R158*36</f>
        <v>321750</v>
      </c>
      <c r="T158" s="501" t="s"/>
      <c r="U158" s="502" t="s"/>
      <c r="V158" s="503" t="s"/>
    </row>
    <row r="159" spans="1:22">
      <c r="A159" s="444">
        <v>12</v>
      </c>
      <c r="B159" s="509" t="s">
        <v>83</v>
      </c>
      <c r="C159" s="15" t="s">
        <v>920</v>
      </c>
      <c r="D159" s="445" t="s">
        <v>94</v>
      </c>
      <c r="E159" s="63" t="s">
        <v>50</v>
      </c>
      <c r="F159" s="56" t="s">
        <v>620</v>
      </c>
      <c r="G159" s="445" t="s">
        <v>514</v>
      </c>
      <c r="H159" s="445" t="s">
        <v>66</v>
      </c>
      <c r="I159" s="446">
        <v>330</v>
      </c>
      <c r="J159" s="459">
        <v>0.6</v>
      </c>
      <c r="K159" s="446">
        <f>=I159*J159</f>
        <v>198</v>
      </c>
      <c r="L159" s="510">
        <v>0.55</v>
      </c>
      <c r="M159" s="446">
        <f>=I159*L159</f>
        <v>181.5</v>
      </c>
      <c r="N159" s="485">
        <v>0.85</v>
      </c>
      <c r="O159" s="505">
        <f>=M159*12*N159</f>
        <v>1851.3</v>
      </c>
      <c r="P159" s="485">
        <v>0.85</v>
      </c>
      <c r="Q159" s="505">
        <f>=M159*P159*24</f>
        <v>3702.6</v>
      </c>
      <c r="R159" s="485">
        <v>0.85</v>
      </c>
      <c r="S159" s="505">
        <f>=M159*P159*36</f>
        <v>5553.9</v>
      </c>
      <c r="T159" s="511" t="s"/>
      <c r="U159" s="445" t="s"/>
      <c r="V159" s="445" t="s"/>
    </row>
    <row r="160" spans="1:22" ht="34.5" customHeight="1">
      <c r="A160" s="451" t="s"/>
      <c r="B160" s="512" t="s"/>
      <c r="C160" s="15" t="s"/>
      <c r="D160" s="445" t="s">
        <v>94</v>
      </c>
      <c r="E160" s="63" t="s">
        <v>185</v>
      </c>
      <c r="F160" s="513" t="s">
        <v>621</v>
      </c>
      <c r="G160" s="445" t="s">
        <v>514</v>
      </c>
      <c r="H160" s="445" t="s">
        <v>66</v>
      </c>
      <c r="I160" s="446">
        <v>4200</v>
      </c>
      <c r="J160" s="459">
        <v>0.6</v>
      </c>
      <c r="K160" s="446">
        <f>=I160*J160</f>
        <v>2520</v>
      </c>
      <c r="L160" s="510">
        <v>0.55</v>
      </c>
      <c r="M160" s="446">
        <f>=I160*L160</f>
        <v>2310</v>
      </c>
      <c r="N160" s="485">
        <v>0.85</v>
      </c>
      <c r="O160" s="505">
        <f>=M160*12*N160</f>
        <v>23562</v>
      </c>
      <c r="P160" s="485">
        <v>0.85</v>
      </c>
      <c r="Q160" s="505">
        <f>=M160*P160*24</f>
        <v>47124</v>
      </c>
      <c r="R160" s="485">
        <v>0.85</v>
      </c>
      <c r="S160" s="505">
        <f>=M160*P160*36</f>
        <v>70686</v>
      </c>
      <c r="T160" s="511" t="s"/>
      <c r="U160" s="445" t="s"/>
      <c r="V160" s="445" t="s"/>
    </row>
    <row r="161" spans="1:22">
      <c r="A161" s="444">
        <v>13</v>
      </c>
      <c r="B161" s="56" t="s">
        <v>622</v>
      </c>
      <c r="C161" s="15" t="s">
        <v>623</v>
      </c>
      <c r="D161" s="445" t="s">
        <v>71</v>
      </c>
      <c r="E161" s="63" t="s">
        <v>50</v>
      </c>
      <c r="F161" s="63" t="s"/>
      <c r="G161" s="445" t="s">
        <v>545</v>
      </c>
      <c r="H161" s="445" t="s">
        <v>47</v>
      </c>
      <c r="I161" s="446">
        <v>10000</v>
      </c>
      <c r="J161" s="514">
        <v>1</v>
      </c>
      <c r="K161" s="446">
        <v>10000</v>
      </c>
      <c r="L161" s="447">
        <v>0.8</v>
      </c>
      <c r="M161" s="446">
        <v>8000</v>
      </c>
      <c r="N161" s="447">
        <v>1</v>
      </c>
      <c r="O161" s="505">
        <f>=K161*L161</f>
        <v>8000</v>
      </c>
      <c r="P161" s="447">
        <v>1</v>
      </c>
      <c r="Q161" s="505">
        <f>=K161*L161*2</f>
        <v>16000</v>
      </c>
      <c r="R161" s="447">
        <v>1</v>
      </c>
      <c r="S161" s="505">
        <f>=K161*L161*3</f>
        <v>24000</v>
      </c>
      <c r="T161" s="511" t="s"/>
      <c r="U161" s="445" t="s"/>
      <c r="V161" s="445" t="s"/>
    </row>
    <row r="162" spans="1:22">
      <c r="A162" s="451" t="s"/>
      <c r="B162" s="216" t="s"/>
      <c r="C162" s="15" t="s"/>
      <c r="D162" s="445" t="s">
        <v>71</v>
      </c>
      <c r="E162" s="63" t="s">
        <v>185</v>
      </c>
      <c r="F162" s="63" t="s"/>
      <c r="G162" s="445" t="s">
        <v>545</v>
      </c>
      <c r="H162" s="445" t="s">
        <v>47</v>
      </c>
      <c r="I162" s="446">
        <v>20000</v>
      </c>
      <c r="J162" s="447">
        <v>1</v>
      </c>
      <c r="K162" s="446">
        <v>20000</v>
      </c>
      <c r="L162" s="447">
        <v>0.8</v>
      </c>
      <c r="M162" s="446">
        <v>16000</v>
      </c>
      <c r="N162" s="447">
        <v>1</v>
      </c>
      <c r="O162" s="505">
        <f>=K162*L162</f>
        <v>16000</v>
      </c>
      <c r="P162" s="447">
        <v>1</v>
      </c>
      <c r="Q162" s="505">
        <f>=K162*L162*2</f>
        <v>32000</v>
      </c>
      <c r="R162" s="447">
        <v>1</v>
      </c>
      <c r="S162" s="505">
        <f>=K162*L162*3</f>
        <v>48000</v>
      </c>
      <c r="T162" s="511" t="s"/>
      <c r="U162" s="445" t="s"/>
      <c r="V162" s="445" t="s"/>
    </row>
    <row r="163" spans="1:22">
      <c r="A163" s="451" t="s"/>
      <c r="B163" s="216" t="s"/>
      <c r="C163" s="15" t="s"/>
      <c r="D163" s="445" t="s">
        <v>71</v>
      </c>
      <c r="E163" s="63" t="s">
        <v>74</v>
      </c>
      <c r="F163" s="63" t="s"/>
      <c r="G163" s="445" t="s">
        <v>545</v>
      </c>
      <c r="H163" s="445" t="s">
        <v>47</v>
      </c>
      <c r="I163" s="446">
        <v>100000</v>
      </c>
      <c r="J163" s="447">
        <v>1</v>
      </c>
      <c r="K163" s="446">
        <v>100000</v>
      </c>
      <c r="L163" s="447">
        <v>0.8</v>
      </c>
      <c r="M163" s="446">
        <v>80000</v>
      </c>
      <c r="N163" s="447">
        <v>1</v>
      </c>
      <c r="O163" s="505">
        <f>=K163*L163</f>
        <v>80000</v>
      </c>
      <c r="P163" s="447">
        <v>1</v>
      </c>
      <c r="Q163" s="505">
        <f>=K163*L163*2</f>
        <v>160000</v>
      </c>
      <c r="R163" s="447">
        <v>1</v>
      </c>
      <c r="S163" s="505">
        <f>=K163*L163*3</f>
        <v>240000</v>
      </c>
      <c r="T163" s="511" t="s"/>
      <c r="U163" s="445" t="s"/>
      <c r="V163" s="445" t="s"/>
    </row>
    <row r="164" spans="1:22" ht="27.75" customHeight="1">
      <c r="A164" s="444">
        <v>14</v>
      </c>
      <c r="B164" s="63" t="s">
        <v>624</v>
      </c>
      <c r="C164" s="515" t="s">
        <v>921</v>
      </c>
      <c r="D164" s="516" t="s">
        <v>94</v>
      </c>
      <c r="E164" s="517" t="s"/>
      <c r="F164" s="517" t="s">
        <v>625</v>
      </c>
      <c r="G164" s="516" t="s">
        <v>514</v>
      </c>
      <c r="H164" s="516" t="s">
        <v>66</v>
      </c>
      <c r="I164" s="518">
        <v>999</v>
      </c>
      <c r="J164" s="519">
        <v>0.6</v>
      </c>
      <c r="K164" s="518">
        <v>600</v>
      </c>
      <c r="L164" s="520">
        <v>0.55</v>
      </c>
      <c r="M164" s="518">
        <v>330</v>
      </c>
      <c r="N164" s="516" t="s"/>
      <c r="O164" s="518" t="s"/>
      <c r="P164" s="516" t="s"/>
      <c r="Q164" s="518" t="s"/>
      <c r="R164" s="516" t="s"/>
      <c r="S164" s="521" t="s"/>
      <c r="T164" s="522" t="s"/>
      <c r="U164" s="523" t="s"/>
      <c r="V164" s="524" t="s"/>
    </row>
    <row r="165" spans="1:22">
      <c r="A165" s="499" t="s"/>
      <c r="B165" s="59" t="s"/>
      <c r="C165" s="15" t="s"/>
      <c r="D165" s="516" t="s">
        <v>94</v>
      </c>
      <c r="E165" s="517" t="s"/>
      <c r="F165" s="517" t="s">
        <v>626</v>
      </c>
      <c r="G165" s="516" t="s">
        <v>514</v>
      </c>
      <c r="H165" s="516" t="s">
        <v>66</v>
      </c>
      <c r="I165" s="518">
        <v>1888</v>
      </c>
      <c r="J165" s="519">
        <v>0.6</v>
      </c>
      <c r="K165" s="518">
        <v>1133</v>
      </c>
      <c r="L165" s="520">
        <v>0.55</v>
      </c>
      <c r="M165" s="518">
        <v>623.15</v>
      </c>
      <c r="N165" s="516" t="s"/>
      <c r="O165" s="518" t="s"/>
      <c r="P165" s="516" t="s"/>
      <c r="Q165" s="518" t="s"/>
      <c r="R165" s="516" t="s"/>
      <c r="S165" s="521" t="s"/>
      <c r="T165" s="522" t="s"/>
      <c r="U165" s="523" t="s"/>
      <c r="V165" s="524" t="s"/>
    </row>
    <row r="166" spans="1:22">
      <c r="A166" s="499" t="s"/>
      <c r="B166" s="59" t="s"/>
      <c r="C166" s="15" t="s"/>
      <c r="D166" s="516" t="s">
        <v>94</v>
      </c>
      <c r="E166" s="517" t="s"/>
      <c r="F166" s="517" t="s">
        <v>627</v>
      </c>
      <c r="G166" s="516" t="s">
        <v>514</v>
      </c>
      <c r="H166" s="516" t="s">
        <v>66</v>
      </c>
      <c r="I166" s="518">
        <v>2999</v>
      </c>
      <c r="J166" s="519">
        <v>0.6</v>
      </c>
      <c r="K166" s="518">
        <v>1800</v>
      </c>
      <c r="L166" s="520">
        <v>0.55</v>
      </c>
      <c r="M166" s="518">
        <v>990</v>
      </c>
      <c r="N166" s="516" t="s"/>
      <c r="O166" s="518" t="s"/>
      <c r="P166" s="516" t="s"/>
      <c r="Q166" s="518" t="s"/>
      <c r="R166" s="516" t="s"/>
      <c r="S166" s="521" t="s"/>
      <c r="T166" s="522" t="s"/>
      <c r="U166" s="523" t="s"/>
      <c r="V166" s="524" t="s"/>
    </row>
    <row r="167" spans="1:22">
      <c r="A167" s="499" t="s"/>
      <c r="B167" s="59" t="s"/>
      <c r="C167" s="15" t="s"/>
      <c r="D167" s="516" t="s">
        <v>94</v>
      </c>
      <c r="E167" s="517" t="s"/>
      <c r="F167" s="517" t="s">
        <v>628</v>
      </c>
      <c r="G167" s="516" t="s">
        <v>514</v>
      </c>
      <c r="H167" s="516" t="s">
        <v>66</v>
      </c>
      <c r="I167" s="518">
        <v>4888</v>
      </c>
      <c r="J167" s="519">
        <v>0.6</v>
      </c>
      <c r="K167" s="518">
        <v>2933</v>
      </c>
      <c r="L167" s="520">
        <v>0.55</v>
      </c>
      <c r="M167" s="518">
        <v>1613.15</v>
      </c>
      <c r="N167" s="516" t="s"/>
      <c r="O167" s="518" t="s"/>
      <c r="P167" s="516" t="s"/>
      <c r="Q167" s="518" t="s"/>
      <c r="R167" s="516" t="s"/>
      <c r="S167" s="521" t="s"/>
      <c r="T167" s="522" t="s"/>
      <c r="U167" s="523" t="s"/>
      <c r="V167" s="524" t="s"/>
    </row>
    <row r="168" spans="1:22">
      <c r="A168" s="499" t="s"/>
      <c r="B168" s="59" t="s"/>
      <c r="C168" s="15" t="s"/>
      <c r="D168" s="516" t="s">
        <v>94</v>
      </c>
      <c r="E168" s="517" t="s"/>
      <c r="F168" s="517" t="s">
        <v>629</v>
      </c>
      <c r="G168" s="516" t="s">
        <v>514</v>
      </c>
      <c r="H168" s="516" t="s">
        <v>66</v>
      </c>
      <c r="I168" s="518">
        <v>6999</v>
      </c>
      <c r="J168" s="519">
        <v>0.6</v>
      </c>
      <c r="K168" s="518">
        <v>4200</v>
      </c>
      <c r="L168" s="520">
        <v>0.55</v>
      </c>
      <c r="M168" s="518">
        <v>2310</v>
      </c>
      <c r="N168" s="516" t="s"/>
      <c r="O168" s="518" t="s"/>
      <c r="P168" s="516" t="s"/>
      <c r="Q168" s="518" t="s"/>
      <c r="R168" s="516" t="s"/>
      <c r="S168" s="521" t="s"/>
      <c r="T168" s="522" t="s"/>
      <c r="U168" s="523" t="s"/>
      <c r="V168" s="524" t="s"/>
    </row>
    <row r="169" spans="1:22">
      <c r="A169" s="499" t="s"/>
      <c r="B169" s="59" t="s"/>
      <c r="C169" s="15" t="s"/>
      <c r="D169" s="516" t="s">
        <v>94</v>
      </c>
      <c r="E169" s="517" t="s"/>
      <c r="F169" s="517" t="s">
        <v>630</v>
      </c>
      <c r="G169" s="516" t="s">
        <v>514</v>
      </c>
      <c r="H169" s="516" t="s">
        <v>66</v>
      </c>
      <c r="I169" s="518">
        <v>10999</v>
      </c>
      <c r="J169" s="519">
        <v>0.6</v>
      </c>
      <c r="K169" s="518">
        <v>6600</v>
      </c>
      <c r="L169" s="520">
        <v>0.55</v>
      </c>
      <c r="M169" s="518">
        <v>3630</v>
      </c>
      <c r="N169" s="516" t="s"/>
      <c r="O169" s="518" t="s"/>
      <c r="P169" s="516" t="s"/>
      <c r="Q169" s="518" t="s"/>
      <c r="R169" s="516" t="s"/>
      <c r="S169" s="521" t="s"/>
      <c r="T169" s="522" t="s"/>
      <c r="U169" s="523" t="s"/>
      <c r="V169" s="524" t="s"/>
    </row>
    <row r="170" spans="1:26">
      <c r="A170" s="525">
        <v>15</v>
      </c>
      <c r="B170" s="526" t="s">
        <v>350</v>
      </c>
      <c r="C170" s="515" t="s">
        <v>922</v>
      </c>
      <c r="D170" s="516" t="s">
        <v>94</v>
      </c>
      <c r="E170" s="517" t="s"/>
      <c r="F170" s="517" t="s">
        <v>631</v>
      </c>
      <c r="G170" s="516" t="s">
        <v>514</v>
      </c>
      <c r="H170" s="516" t="s">
        <v>632</v>
      </c>
      <c r="I170" s="518">
        <v>1500</v>
      </c>
      <c r="J170" s="519">
        <v>0.6</v>
      </c>
      <c r="K170" s="518">
        <v>900</v>
      </c>
      <c r="L170" s="520">
        <v>0.55</v>
      </c>
      <c r="M170" s="518">
        <v>495</v>
      </c>
      <c r="N170" s="516" t="s"/>
      <c r="O170" s="518" t="s"/>
      <c r="P170" s="516" t="s"/>
      <c r="Q170" s="518" t="s"/>
      <c r="R170" s="516" t="s"/>
      <c r="S170" s="521" t="s"/>
      <c r="T170" s="522" t="s"/>
      <c r="U170" s="527" t="s"/>
      <c r="V170" s="527" t="s"/>
      <c r="W170" s="528" t="s"/>
      <c r="X170" s="528" t="s"/>
      <c r="Y170" s="528" t="s"/>
      <c r="Z170" s="528" t="s"/>
    </row>
    <row r="171" spans="1:26" ht="42.75" customHeight="1">
      <c r="A171" s="529" t="s"/>
      <c r="B171" s="303" t="s"/>
      <c r="C171" s="297" t="s"/>
      <c r="D171" s="530" t="s">
        <v>94</v>
      </c>
      <c r="E171" s="531" t="s"/>
      <c r="F171" s="531" t="s">
        <v>633</v>
      </c>
      <c r="G171" s="530" t="s">
        <v>25</v>
      </c>
      <c r="H171" s="530" t="s">
        <v>39</v>
      </c>
      <c r="I171" s="532">
        <v>2480</v>
      </c>
      <c r="J171" s="533">
        <v>0.6</v>
      </c>
      <c r="K171" s="532">
        <v>1488</v>
      </c>
      <c r="L171" s="534">
        <v>0.55</v>
      </c>
      <c r="M171" s="532">
        <v>818.4</v>
      </c>
      <c r="N171" s="530" t="s"/>
      <c r="O171" s="532" t="s"/>
      <c r="P171" s="530" t="s"/>
      <c r="Q171" s="532" t="s"/>
      <c r="R171" s="530" t="s"/>
      <c r="S171" s="535" t="s"/>
      <c r="T171" s="536" t="s"/>
      <c r="U171" s="537" t="s"/>
      <c r="V171" s="537" t="s"/>
      <c r="W171" s="528" t="s"/>
      <c r="X171" s="528" t="s"/>
      <c r="Y171" s="528" t="s"/>
      <c r="Z171" s="528" t="s"/>
    </row>
    <row r="172" spans="1:22" ht="45" customHeight="1">
      <c r="A172" s="444">
        <v>18</v>
      </c>
      <c r="B172" s="56" t="s">
        <v>69</v>
      </c>
      <c r="C172" s="15" t="s">
        <v>923</v>
      </c>
      <c r="D172" s="445" t="s">
        <v>71</v>
      </c>
      <c r="E172" s="63" t="s">
        <v>78</v>
      </c>
      <c r="F172" s="63" t="s">
        <v>634</v>
      </c>
      <c r="G172" s="445" t="s">
        <v>514</v>
      </c>
      <c r="H172" s="63" t="s">
        <v>517</v>
      </c>
      <c r="I172" s="446">
        <v>290</v>
      </c>
      <c r="J172" s="447">
        <v>1</v>
      </c>
      <c r="K172" s="446">
        <v>290</v>
      </c>
      <c r="L172" s="447">
        <v>0.55</v>
      </c>
      <c r="M172" s="538">
        <v>159.5</v>
      </c>
      <c r="N172" s="539">
        <v>0.85</v>
      </c>
      <c r="O172" s="538">
        <v>1626.9</v>
      </c>
      <c r="P172" s="540">
        <v>0.7</v>
      </c>
      <c r="Q172" s="538">
        <v>2679.6</v>
      </c>
      <c r="R172" s="540">
        <v>0.5</v>
      </c>
      <c r="S172" s="538">
        <v>2871</v>
      </c>
      <c r="T172" s="541" t="s"/>
      <c r="U172" s="59" t="s"/>
      <c r="V172" s="542" t="s"/>
    </row>
    <row r="173" spans="1:22" ht="35.25" customHeight="1">
      <c r="A173" s="170" t="s"/>
      <c r="B173" s="170" t="s"/>
      <c r="C173" s="170" t="s"/>
      <c r="D173" s="543" t="s">
        <v>71</v>
      </c>
      <c r="E173" s="544" t="s">
        <v>185</v>
      </c>
      <c r="F173" s="545" t="s">
        <v>634</v>
      </c>
      <c r="G173" s="546" t="s">
        <v>514</v>
      </c>
      <c r="H173" s="547" t="s">
        <v>517</v>
      </c>
      <c r="I173" s="548">
        <v>500</v>
      </c>
      <c r="J173" s="447">
        <v>1</v>
      </c>
      <c r="K173" s="548">
        <v>500</v>
      </c>
      <c r="L173" s="549">
        <v>0.55</v>
      </c>
      <c r="M173" s="548">
        <v>275</v>
      </c>
      <c r="N173" s="550">
        <v>0.85</v>
      </c>
      <c r="O173" s="548">
        <v>2805</v>
      </c>
      <c r="P173" s="550">
        <v>0.7</v>
      </c>
      <c r="Q173" s="548">
        <v>4620</v>
      </c>
      <c r="R173" s="550">
        <v>0.5</v>
      </c>
      <c r="S173" s="548">
        <v>4950</v>
      </c>
      <c r="T173" s="551" t="s"/>
      <c r="U173" s="170" t="s"/>
      <c r="V173" s="552" t="s"/>
    </row>
    <row r="174" spans="1:22" ht="15" customHeight="1">
      <c r="A174" s="553">
        <v>14</v>
      </c>
      <c r="B174" s="554" t="s">
        <v>635</v>
      </c>
      <c r="C174" s="553" t="s">
        <v>636</v>
      </c>
      <c r="D174" s="553" t="s">
        <v>94</v>
      </c>
      <c r="E174" s="555" t="s">
        <v>154</v>
      </c>
      <c r="F174" s="556">
        <v>4</v>
      </c>
      <c r="G174" s="557" t="s">
        <v>46</v>
      </c>
      <c r="H174" s="555" t="s">
        <v>637</v>
      </c>
      <c r="I174" s="558">
        <v>72000</v>
      </c>
      <c r="J174" s="559">
        <v>1</v>
      </c>
      <c r="K174" s="560">
        <v>72000</v>
      </c>
      <c r="L174" s="561">
        <v>0.55</v>
      </c>
      <c r="M174" s="562">
        <f>=K174*L174</f>
        <v>39600</v>
      </c>
      <c r="N174" s="563" t="s">
        <v>638</v>
      </c>
      <c r="O174" s="70" t="s"/>
      <c r="P174" s="70" t="s"/>
      <c r="Q174" s="70" t="s"/>
      <c r="R174" s="70" t="s"/>
      <c r="S174" s="71" t="s"/>
      <c r="T174" s="564" t="s"/>
      <c r="U174" s="360" t="s"/>
      <c r="V174" s="565" t="s"/>
    </row>
    <row r="175" spans="1:22" ht="15" customHeight="1">
      <c r="A175" s="566" t="s"/>
      <c r="B175" s="566" t="s"/>
      <c r="C175" s="566" t="s"/>
      <c r="D175" s="553" t="s">
        <v>94</v>
      </c>
      <c r="E175" s="566" t="s"/>
      <c r="F175" s="556">
        <v>8</v>
      </c>
      <c r="G175" s="567" t="s"/>
      <c r="H175" s="566" t="s"/>
      <c r="I175" s="446">
        <v>136800</v>
      </c>
      <c r="J175" s="559">
        <v>1</v>
      </c>
      <c r="K175" s="560">
        <v>136800</v>
      </c>
      <c r="L175" s="561">
        <v>0.55</v>
      </c>
      <c r="M175" s="562">
        <f>=K175*L175</f>
        <v>75240</v>
      </c>
      <c r="N175" s="72" t="s"/>
      <c r="O175" s="74" t="s"/>
      <c r="P175" s="74" t="s"/>
      <c r="Q175" s="74" t="s"/>
      <c r="R175" s="74" t="s"/>
      <c r="S175" s="73" t="s"/>
      <c r="T175" s="564" t="s"/>
      <c r="U175" s="360" t="s"/>
      <c r="V175" s="565" t="s"/>
    </row>
    <row r="176" spans="1:22" ht="15" customHeight="1">
      <c r="A176" s="566" t="s"/>
      <c r="B176" s="566" t="s"/>
      <c r="C176" s="566" t="s"/>
      <c r="D176" s="553" t="s">
        <v>94</v>
      </c>
      <c r="E176" s="566" t="s"/>
      <c r="F176" s="556">
        <v>16</v>
      </c>
      <c r="G176" s="567" t="s"/>
      <c r="H176" s="566" t="s"/>
      <c r="I176" s="446">
        <v>266400</v>
      </c>
      <c r="J176" s="559">
        <v>1</v>
      </c>
      <c r="K176" s="560">
        <v>266400</v>
      </c>
      <c r="L176" s="561">
        <v>0.55</v>
      </c>
      <c r="M176" s="562">
        <f>=K176*L176</f>
        <v>146520</v>
      </c>
      <c r="N176" s="72" t="s"/>
      <c r="O176" s="74" t="s"/>
      <c r="P176" s="74" t="s"/>
      <c r="Q176" s="74" t="s"/>
      <c r="R176" s="74" t="s"/>
      <c r="S176" s="73" t="s"/>
      <c r="T176" s="564" t="s"/>
      <c r="U176" s="360" t="s"/>
      <c r="V176" s="565" t="s"/>
    </row>
    <row r="177" spans="1:22" ht="15" customHeight="1">
      <c r="A177" s="566" t="s"/>
      <c r="B177" s="566" t="s"/>
      <c r="C177" s="566" t="s"/>
      <c r="D177" s="553" t="s">
        <v>94</v>
      </c>
      <c r="E177" s="566" t="s"/>
      <c r="F177" s="556">
        <v>32</v>
      </c>
      <c r="G177" s="567" t="s"/>
      <c r="H177" s="566" t="s"/>
      <c r="I177" s="446">
        <v>525600</v>
      </c>
      <c r="J177" s="559">
        <v>1</v>
      </c>
      <c r="K177" s="560">
        <v>525600</v>
      </c>
      <c r="L177" s="561">
        <v>0.55</v>
      </c>
      <c r="M177" s="562">
        <f>=K177*L177</f>
        <v>289080</v>
      </c>
      <c r="N177" s="72" t="s"/>
      <c r="O177" s="74" t="s"/>
      <c r="P177" s="74" t="s"/>
      <c r="Q177" s="74" t="s"/>
      <c r="R177" s="74" t="s"/>
      <c r="S177" s="73" t="s"/>
      <c r="T177" s="564" t="s"/>
      <c r="U177" s="360" t="s"/>
      <c r="V177" s="565" t="s"/>
    </row>
    <row r="178" spans="1:22" ht="15" customHeight="1">
      <c r="A178" s="566" t="s"/>
      <c r="B178" s="566" t="s"/>
      <c r="C178" s="566" t="s"/>
      <c r="D178" s="553" t="s">
        <v>94</v>
      </c>
      <c r="E178" s="555" t="s">
        <v>156</v>
      </c>
      <c r="F178" s="556">
        <v>4</v>
      </c>
      <c r="G178" s="557" t="s">
        <v>46</v>
      </c>
      <c r="H178" s="568" t="s">
        <v>637</v>
      </c>
      <c r="I178" s="569">
        <v>54000</v>
      </c>
      <c r="J178" s="570">
        <v>1</v>
      </c>
      <c r="K178" s="560">
        <v>54000</v>
      </c>
      <c r="L178" s="561">
        <v>0.55</v>
      </c>
      <c r="M178" s="562">
        <f>=K178*L178</f>
        <v>29700</v>
      </c>
      <c r="N178" s="72" t="s"/>
      <c r="O178" s="74" t="s"/>
      <c r="P178" s="74" t="s"/>
      <c r="Q178" s="74" t="s"/>
      <c r="R178" s="74" t="s"/>
      <c r="S178" s="73" t="s"/>
      <c r="T178" s="564" t="s"/>
      <c r="U178" s="360" t="s"/>
      <c r="V178" s="565" t="s"/>
    </row>
    <row r="179" spans="1:22" ht="15" customHeight="1">
      <c r="A179" s="566" t="s"/>
      <c r="B179" s="566" t="s"/>
      <c r="C179" s="566" t="s"/>
      <c r="D179" s="553" t="s">
        <v>94</v>
      </c>
      <c r="E179" s="566" t="s"/>
      <c r="F179" s="556">
        <v>8</v>
      </c>
      <c r="G179" s="567" t="s"/>
      <c r="H179" s="83" t="s"/>
      <c r="I179" s="446">
        <v>118800</v>
      </c>
      <c r="J179" s="570">
        <v>1</v>
      </c>
      <c r="K179" s="560">
        <v>118800</v>
      </c>
      <c r="L179" s="561">
        <v>0.55</v>
      </c>
      <c r="M179" s="562">
        <f>=K179*L179</f>
        <v>65340</v>
      </c>
      <c r="N179" s="72" t="s"/>
      <c r="O179" s="74" t="s"/>
      <c r="P179" s="74" t="s"/>
      <c r="Q179" s="74" t="s"/>
      <c r="R179" s="74" t="s"/>
      <c r="S179" s="73" t="s"/>
      <c r="T179" s="564" t="s"/>
      <c r="U179" s="360" t="s"/>
      <c r="V179" s="565" t="s"/>
    </row>
    <row r="180" spans="1:22" ht="15" customHeight="1">
      <c r="A180" s="566" t="s"/>
      <c r="B180" s="566" t="s"/>
      <c r="C180" s="566" t="s"/>
      <c r="D180" s="553" t="s">
        <v>94</v>
      </c>
      <c r="E180" s="566" t="s"/>
      <c r="F180" s="556">
        <v>16</v>
      </c>
      <c r="G180" s="567" t="s"/>
      <c r="H180" s="83" t="s"/>
      <c r="I180" s="446">
        <v>248400</v>
      </c>
      <c r="J180" s="570">
        <v>1</v>
      </c>
      <c r="K180" s="560">
        <v>248400</v>
      </c>
      <c r="L180" s="561">
        <v>0.55</v>
      </c>
      <c r="M180" s="562">
        <f>=K180*L180</f>
        <v>136620</v>
      </c>
      <c r="N180" s="72" t="s"/>
      <c r="O180" s="74" t="s"/>
      <c r="P180" s="74" t="s"/>
      <c r="Q180" s="74" t="s"/>
      <c r="R180" s="74" t="s"/>
      <c r="S180" s="73" t="s"/>
      <c r="T180" s="564" t="s"/>
      <c r="U180" s="360" t="s"/>
      <c r="V180" s="565" t="s"/>
    </row>
    <row r="181" spans="1:22" ht="15" customHeight="1">
      <c r="A181" s="566" t="s"/>
      <c r="B181" s="566" t="s"/>
      <c r="C181" s="566" t="s"/>
      <c r="D181" s="553" t="s">
        <v>94</v>
      </c>
      <c r="E181" s="566" t="s"/>
      <c r="F181" s="556">
        <v>32</v>
      </c>
      <c r="G181" s="567" t="s"/>
      <c r="H181" s="35" t="s"/>
      <c r="I181" s="446">
        <v>507600</v>
      </c>
      <c r="J181" s="570">
        <v>1</v>
      </c>
      <c r="K181" s="560">
        <v>507600</v>
      </c>
      <c r="L181" s="561">
        <v>0.55</v>
      </c>
      <c r="M181" s="562">
        <f>=K181*L181</f>
        <v>279180</v>
      </c>
      <c r="N181" s="72" t="s"/>
      <c r="O181" s="74" t="s"/>
      <c r="P181" s="74" t="s"/>
      <c r="Q181" s="74" t="s"/>
      <c r="R181" s="74" t="s"/>
      <c r="S181" s="73" t="s"/>
      <c r="T181" s="564" t="s"/>
      <c r="U181" s="360" t="s"/>
      <c r="V181" s="565" t="s"/>
    </row>
    <row r="182" spans="1:22" ht="15" customHeight="1">
      <c r="A182" s="566" t="s"/>
      <c r="B182" s="566" t="s"/>
      <c r="C182" s="566" t="s"/>
      <c r="D182" s="553" t="s">
        <v>94</v>
      </c>
      <c r="E182" s="555" t="s">
        <v>897</v>
      </c>
      <c r="F182" s="556">
        <v>4</v>
      </c>
      <c r="G182" s="557" t="s">
        <v>46</v>
      </c>
      <c r="H182" s="568" t="s">
        <v>637</v>
      </c>
      <c r="I182" s="569">
        <v>81000</v>
      </c>
      <c r="J182" s="570">
        <v>1</v>
      </c>
      <c r="K182" s="560">
        <v>81000</v>
      </c>
      <c r="L182" s="561">
        <v>0.55</v>
      </c>
      <c r="M182" s="562">
        <f>=K182*L182</f>
        <v>44550</v>
      </c>
      <c r="N182" s="72" t="s"/>
      <c r="O182" s="74" t="s"/>
      <c r="P182" s="74" t="s"/>
      <c r="Q182" s="74" t="s"/>
      <c r="R182" s="74" t="s"/>
      <c r="S182" s="73" t="s"/>
      <c r="T182" s="564" t="s"/>
      <c r="U182" s="360" t="s"/>
      <c r="V182" s="565" t="s"/>
    </row>
    <row r="183" spans="1:22" ht="15" customHeight="1">
      <c r="A183" s="566" t="s"/>
      <c r="B183" s="566" t="s"/>
      <c r="C183" s="566" t="s"/>
      <c r="D183" s="553" t="s">
        <v>94</v>
      </c>
      <c r="E183" s="566" t="s"/>
      <c r="F183" s="556">
        <v>8</v>
      </c>
      <c r="G183" s="567" t="s"/>
      <c r="H183" s="83" t="s"/>
      <c r="I183" s="446">
        <v>167400</v>
      </c>
      <c r="J183" s="571">
        <v>1</v>
      </c>
      <c r="K183" s="572">
        <v>167400</v>
      </c>
      <c r="L183" s="573">
        <v>0.55</v>
      </c>
      <c r="M183" s="574">
        <f>=K183*L183</f>
        <v>92070</v>
      </c>
      <c r="N183" s="72" t="s"/>
      <c r="O183" s="74" t="s"/>
      <c r="P183" s="74" t="s"/>
      <c r="Q183" s="74" t="s"/>
      <c r="R183" s="74" t="s"/>
      <c r="S183" s="73" t="s"/>
      <c r="T183" s="564" t="s"/>
      <c r="U183" s="360" t="s"/>
      <c r="V183" s="565" t="s"/>
    </row>
    <row r="184" spans="1:22" ht="15" customHeight="1">
      <c r="A184" s="566" t="s"/>
      <c r="B184" s="566" t="s"/>
      <c r="C184" s="566" t="s"/>
      <c r="D184" s="553" t="s">
        <v>94</v>
      </c>
      <c r="E184" s="566" t="s"/>
      <c r="F184" s="556">
        <v>16</v>
      </c>
      <c r="G184" s="567" t="s"/>
      <c r="H184" s="83" t="s"/>
      <c r="I184" s="446">
        <v>340200</v>
      </c>
      <c r="J184" s="570">
        <v>1</v>
      </c>
      <c r="K184" s="560">
        <v>340200</v>
      </c>
      <c r="L184" s="561">
        <v>0.55</v>
      </c>
      <c r="M184" s="562">
        <f>=K184*L184</f>
        <v>187110</v>
      </c>
      <c r="N184" s="72" t="s"/>
      <c r="O184" s="74" t="s"/>
      <c r="P184" s="74" t="s"/>
      <c r="Q184" s="74" t="s"/>
      <c r="R184" s="74" t="s"/>
      <c r="S184" s="73" t="s"/>
      <c r="T184" s="564" t="s"/>
      <c r="U184" s="360" t="s"/>
      <c r="V184" s="565" t="s"/>
    </row>
    <row r="185" spans="1:22" ht="15" customHeight="1">
      <c r="A185" s="566" t="s"/>
      <c r="B185" s="566" t="s"/>
      <c r="C185" s="566" t="s"/>
      <c r="D185" s="553" t="s">
        <v>94</v>
      </c>
      <c r="E185" s="566" t="s"/>
      <c r="F185" s="556">
        <v>32</v>
      </c>
      <c r="G185" s="567" t="s"/>
      <c r="H185" s="35" t="s"/>
      <c r="I185" s="446">
        <v>685800</v>
      </c>
      <c r="J185" s="570">
        <v>1</v>
      </c>
      <c r="K185" s="560">
        <v>685800</v>
      </c>
      <c r="L185" s="561">
        <v>0.55</v>
      </c>
      <c r="M185" s="562">
        <f>=K185*L185</f>
        <v>377190</v>
      </c>
      <c r="N185" s="72" t="s"/>
      <c r="O185" s="74" t="s"/>
      <c r="P185" s="74" t="s"/>
      <c r="Q185" s="74" t="s"/>
      <c r="R185" s="74" t="s"/>
      <c r="S185" s="73" t="s"/>
      <c r="T185" s="564" t="s"/>
      <c r="U185" s="360" t="s"/>
      <c r="V185" s="565" t="s"/>
    </row>
    <row r="186" spans="1:22" ht="15" customHeight="1">
      <c r="A186" s="566" t="s"/>
      <c r="B186" s="566" t="s"/>
      <c r="C186" s="566" t="s"/>
      <c r="D186" s="553" t="s">
        <v>94</v>
      </c>
      <c r="E186" s="555" t="s">
        <v>898</v>
      </c>
      <c r="F186" s="556">
        <v>4</v>
      </c>
      <c r="G186" s="575" t="s">
        <v>46</v>
      </c>
      <c r="H186" s="568" t="s">
        <v>637</v>
      </c>
      <c r="I186" s="569">
        <v>108000</v>
      </c>
      <c r="J186" s="570">
        <v>1</v>
      </c>
      <c r="K186" s="560">
        <v>108000</v>
      </c>
      <c r="L186" s="561">
        <v>0.55</v>
      </c>
      <c r="M186" s="562">
        <f>=K186*L186</f>
        <v>59400</v>
      </c>
      <c r="N186" s="72" t="s"/>
      <c r="O186" s="74" t="s"/>
      <c r="P186" s="74" t="s"/>
      <c r="Q186" s="74" t="s"/>
      <c r="R186" s="74" t="s"/>
      <c r="S186" s="73" t="s"/>
      <c r="T186" s="564" t="s"/>
      <c r="U186" s="360" t="s"/>
      <c r="V186" s="565" t="s"/>
    </row>
    <row r="187" spans="1:22" ht="15" customHeight="1">
      <c r="A187" s="566" t="s"/>
      <c r="B187" s="566" t="s"/>
      <c r="C187" s="566" t="s"/>
      <c r="D187" s="553" t="s">
        <v>94</v>
      </c>
      <c r="E187" s="566" t="s"/>
      <c r="F187" s="556">
        <v>8</v>
      </c>
      <c r="G187" s="576" t="s"/>
      <c r="H187" s="83" t="s"/>
      <c r="I187" s="446">
        <v>223200</v>
      </c>
      <c r="J187" s="570">
        <v>1</v>
      </c>
      <c r="K187" s="560">
        <v>223200</v>
      </c>
      <c r="L187" s="561">
        <v>0.55</v>
      </c>
      <c r="M187" s="562">
        <f>=K187*L187</f>
        <v>122760</v>
      </c>
      <c r="N187" s="72" t="s"/>
      <c r="O187" s="74" t="s"/>
      <c r="P187" s="74" t="s"/>
      <c r="Q187" s="74" t="s"/>
      <c r="R187" s="74" t="s"/>
      <c r="S187" s="73" t="s"/>
      <c r="T187" s="564" t="s"/>
      <c r="U187" s="360" t="s"/>
      <c r="V187" s="565" t="s"/>
    </row>
    <row r="188" spans="1:22" ht="15" customHeight="1">
      <c r="A188" s="566" t="s"/>
      <c r="B188" s="566" t="s"/>
      <c r="C188" s="566" t="s"/>
      <c r="D188" s="553" t="s">
        <v>94</v>
      </c>
      <c r="E188" s="566" t="s"/>
      <c r="F188" s="556">
        <v>16</v>
      </c>
      <c r="G188" s="576" t="s"/>
      <c r="H188" s="83" t="s"/>
      <c r="I188" s="446">
        <v>453600</v>
      </c>
      <c r="J188" s="570">
        <v>1</v>
      </c>
      <c r="K188" s="560">
        <v>453600</v>
      </c>
      <c r="L188" s="561">
        <v>0.55</v>
      </c>
      <c r="M188" s="562">
        <f>=K188*L188</f>
        <v>249480</v>
      </c>
      <c r="N188" s="72" t="s"/>
      <c r="O188" s="74" t="s"/>
      <c r="P188" s="74" t="s"/>
      <c r="Q188" s="74" t="s"/>
      <c r="R188" s="74" t="s"/>
      <c r="S188" s="73" t="s"/>
      <c r="T188" s="564" t="s"/>
      <c r="U188" s="360" t="s"/>
      <c r="V188" s="565" t="s"/>
    </row>
    <row r="189" spans="1:22" ht="15" customHeight="1">
      <c r="A189" s="566" t="s"/>
      <c r="B189" s="566" t="s"/>
      <c r="C189" s="566" t="s"/>
      <c r="D189" s="553" t="s">
        <v>94</v>
      </c>
      <c r="E189" s="566" t="s"/>
      <c r="F189" s="556">
        <v>32</v>
      </c>
      <c r="G189" s="576" t="s"/>
      <c r="H189" s="93" t="s"/>
      <c r="I189" s="446">
        <v>914400</v>
      </c>
      <c r="J189" s="570">
        <v>1</v>
      </c>
      <c r="K189" s="572">
        <v>914400</v>
      </c>
      <c r="L189" s="573">
        <v>0.55</v>
      </c>
      <c r="M189" s="574">
        <f>=K189*L189</f>
        <v>502920</v>
      </c>
      <c r="N189" s="72" t="s"/>
      <c r="O189" s="74" t="s"/>
      <c r="P189" s="74" t="s"/>
      <c r="Q189" s="74" t="s"/>
      <c r="R189" s="74" t="s"/>
      <c r="S189" s="73" t="s"/>
      <c r="T189" s="564" t="s"/>
      <c r="U189" s="360" t="s"/>
      <c r="V189" s="565" t="s"/>
    </row>
    <row r="190" spans="1:23" ht="15" customHeight="1">
      <c r="A190" s="577" t="s"/>
      <c r="B190" s="369" t="s"/>
      <c r="C190" s="577" t="s"/>
      <c r="D190" s="577" t="s">
        <v>94</v>
      </c>
      <c r="E190" s="578" t="s">
        <v>639</v>
      </c>
      <c r="F190" s="579">
        <v>4</v>
      </c>
      <c r="G190" s="580" t="s">
        <v>46</v>
      </c>
      <c r="H190" s="581" t="s">
        <v>637</v>
      </c>
      <c r="I190" s="582">
        <v>108000</v>
      </c>
      <c r="J190" s="583">
        <v>1</v>
      </c>
      <c r="K190" s="581">
        <v>108000</v>
      </c>
      <c r="L190" s="584">
        <v>0.55</v>
      </c>
      <c r="M190" s="585">
        <f>=K190*L190</f>
        <v>59400</v>
      </c>
      <c r="N190" s="72" t="s"/>
      <c r="O190" s="74" t="s"/>
      <c r="P190" s="74" t="s"/>
      <c r="Q190" s="74" t="s"/>
      <c r="R190" s="74" t="s"/>
      <c r="S190" s="73" t="s"/>
      <c r="T190" s="395" t="s"/>
      <c r="U190" s="586" t="s"/>
      <c r="V190" s="587" t="s"/>
      <c r="W190" s="588" t="s"/>
    </row>
    <row r="191" spans="1:23" ht="15" customHeight="1">
      <c r="A191" s="577" t="s"/>
      <c r="B191" s="369" t="s"/>
      <c r="C191" s="577" t="s"/>
      <c r="D191" s="577" t="s">
        <v>94</v>
      </c>
      <c r="E191" s="83" t="s"/>
      <c r="F191" s="579">
        <v>8</v>
      </c>
      <c r="G191" s="589" t="s"/>
      <c r="H191" s="590" t="s"/>
      <c r="I191" s="582">
        <v>223200</v>
      </c>
      <c r="J191" s="583">
        <v>1</v>
      </c>
      <c r="K191" s="581">
        <v>223200</v>
      </c>
      <c r="L191" s="584">
        <v>0.55</v>
      </c>
      <c r="M191" s="585">
        <f>=K191*L191</f>
        <v>122760</v>
      </c>
      <c r="N191" s="72" t="s"/>
      <c r="O191" s="74" t="s"/>
      <c r="P191" s="74" t="s"/>
      <c r="Q191" s="74" t="s"/>
      <c r="R191" s="74" t="s"/>
      <c r="S191" s="73" t="s"/>
      <c r="T191" s="395" t="s"/>
      <c r="U191" s="586" t="s"/>
      <c r="V191" s="587" t="s"/>
      <c r="W191" s="588" t="s"/>
    </row>
    <row r="192" spans="1:23" ht="15" customHeight="1">
      <c r="A192" s="577" t="s"/>
      <c r="B192" s="369" t="s"/>
      <c r="C192" s="577" t="s"/>
      <c r="D192" s="577" t="s">
        <v>94</v>
      </c>
      <c r="E192" s="83" t="s"/>
      <c r="F192" s="579">
        <v>16</v>
      </c>
      <c r="G192" s="589" t="s"/>
      <c r="H192" s="590" t="s"/>
      <c r="I192" s="582">
        <v>453600</v>
      </c>
      <c r="J192" s="583">
        <v>1</v>
      </c>
      <c r="K192" s="581">
        <v>453600</v>
      </c>
      <c r="L192" s="584">
        <v>0.55</v>
      </c>
      <c r="M192" s="585">
        <f>=K192*L192</f>
        <v>249480</v>
      </c>
      <c r="N192" s="72" t="s"/>
      <c r="O192" s="74" t="s"/>
      <c r="P192" s="74" t="s"/>
      <c r="Q192" s="74" t="s"/>
      <c r="R192" s="74" t="s"/>
      <c r="S192" s="73" t="s"/>
      <c r="T192" s="395" t="s"/>
      <c r="U192" s="586" t="s"/>
      <c r="V192" s="587" t="s"/>
      <c r="W192" s="588" t="s"/>
    </row>
    <row r="193" spans="1:23" ht="15" customHeight="1">
      <c r="A193" s="577" t="s"/>
      <c r="B193" s="369" t="s"/>
      <c r="C193" s="577" t="s"/>
      <c r="D193" s="577" t="s">
        <v>94</v>
      </c>
      <c r="E193" s="35" t="s"/>
      <c r="F193" s="579">
        <v>32</v>
      </c>
      <c r="G193" s="589" t="s"/>
      <c r="H193" s="590" t="s"/>
      <c r="I193" s="446">
        <v>914400</v>
      </c>
      <c r="J193" s="583">
        <v>1</v>
      </c>
      <c r="K193" s="581">
        <v>914400</v>
      </c>
      <c r="L193" s="584">
        <v>0.55</v>
      </c>
      <c r="M193" s="585">
        <f>=K193*L193</f>
        <v>502920</v>
      </c>
      <c r="N193" s="72" t="s"/>
      <c r="O193" s="74" t="s"/>
      <c r="P193" s="74" t="s"/>
      <c r="Q193" s="74" t="s"/>
      <c r="R193" s="74" t="s"/>
      <c r="S193" s="73" t="s"/>
      <c r="T193" s="395" t="s"/>
      <c r="U193" s="586" t="s"/>
      <c r="V193" s="587" t="s"/>
      <c r="W193" s="588" t="s"/>
    </row>
    <row r="194" spans="1:23" ht="15" customHeight="1">
      <c r="A194" s="577" t="s"/>
      <c r="B194" s="369" t="s"/>
      <c r="C194" s="577" t="s"/>
      <c r="D194" s="577" t="s">
        <v>94</v>
      </c>
      <c r="E194" s="591" t="s">
        <v>640</v>
      </c>
      <c r="F194" s="579" t="s">
        <v>641</v>
      </c>
      <c r="G194" s="580" t="s">
        <v>46</v>
      </c>
      <c r="H194" s="581" t="s">
        <v>637</v>
      </c>
      <c r="I194" s="446">
        <v>53100</v>
      </c>
      <c r="J194" s="583">
        <v>1</v>
      </c>
      <c r="K194" s="581">
        <v>53100</v>
      </c>
      <c r="L194" s="584">
        <v>0.55</v>
      </c>
      <c r="M194" s="585">
        <f>=K194*L194</f>
        <v>29205</v>
      </c>
      <c r="N194" s="72" t="s"/>
      <c r="O194" s="74" t="s"/>
      <c r="P194" s="74" t="s"/>
      <c r="Q194" s="74" t="s"/>
      <c r="R194" s="74" t="s"/>
      <c r="S194" s="73" t="s"/>
      <c r="T194" s="395" t="s"/>
      <c r="U194" s="586" t="s"/>
      <c r="V194" s="587" t="s"/>
      <c r="W194" s="588" t="s"/>
    </row>
    <row r="195" spans="1:23" ht="15" customHeight="1">
      <c r="A195" s="577" t="s"/>
      <c r="B195" s="369" t="s"/>
      <c r="C195" s="577" t="s"/>
      <c r="D195" s="577" t="s">
        <v>94</v>
      </c>
      <c r="E195" s="591" t="s">
        <v>642</v>
      </c>
      <c r="F195" s="579" t="s">
        <v>643</v>
      </c>
      <c r="G195" s="589" t="s"/>
      <c r="H195" s="590" t="s"/>
      <c r="I195" s="446">
        <v>143100</v>
      </c>
      <c r="J195" s="583">
        <v>1</v>
      </c>
      <c r="K195" s="581">
        <v>143100</v>
      </c>
      <c r="L195" s="584">
        <v>0.55</v>
      </c>
      <c r="M195" s="585">
        <f>=K195*L195</f>
        <v>78705</v>
      </c>
      <c r="N195" s="72" t="s"/>
      <c r="O195" s="74" t="s"/>
      <c r="P195" s="74" t="s"/>
      <c r="Q195" s="74" t="s"/>
      <c r="R195" s="74" t="s"/>
      <c r="S195" s="73" t="s"/>
      <c r="T195" s="395" t="s"/>
      <c r="U195" s="586" t="s"/>
      <c r="V195" s="587" t="s"/>
      <c r="W195" s="588" t="s"/>
    </row>
    <row r="196" spans="1:23" ht="15" customHeight="1">
      <c r="A196" s="577" t="s"/>
      <c r="B196" s="369" t="s"/>
      <c r="C196" s="577" t="s"/>
      <c r="D196" s="577" t="s">
        <v>94</v>
      </c>
      <c r="E196" s="591" t="s">
        <v>644</v>
      </c>
      <c r="F196" s="579" t="s">
        <v>645</v>
      </c>
      <c r="G196" s="589" t="s"/>
      <c r="H196" s="590" t="s"/>
      <c r="I196" s="446">
        <v>215100</v>
      </c>
      <c r="J196" s="583">
        <v>1</v>
      </c>
      <c r="K196" s="581">
        <v>215100</v>
      </c>
      <c r="L196" s="584">
        <v>0.55</v>
      </c>
      <c r="M196" s="585">
        <f>=K196*L196</f>
        <v>118305</v>
      </c>
      <c r="N196" s="72" t="s"/>
      <c r="O196" s="74" t="s"/>
      <c r="P196" s="74" t="s"/>
      <c r="Q196" s="74" t="s"/>
      <c r="R196" s="74" t="s"/>
      <c r="S196" s="73" t="s"/>
      <c r="T196" s="395" t="s"/>
      <c r="U196" s="586" t="s"/>
      <c r="V196" s="587" t="s"/>
      <c r="W196" s="588" t="s"/>
    </row>
    <row r="197" spans="1:23" ht="15" customHeight="1">
      <c r="A197" s="577" t="s"/>
      <c r="B197" s="369" t="s"/>
      <c r="C197" s="577" t="s"/>
      <c r="D197" s="577" t="s">
        <v>94</v>
      </c>
      <c r="E197" s="591" t="s">
        <v>646</v>
      </c>
      <c r="F197" s="579" t="s">
        <v>647</v>
      </c>
      <c r="G197" s="589" t="s"/>
      <c r="H197" s="590" t="s"/>
      <c r="I197" s="446">
        <v>1026000</v>
      </c>
      <c r="J197" s="583">
        <v>1</v>
      </c>
      <c r="K197" s="581">
        <v>1026000</v>
      </c>
      <c r="L197" s="584">
        <v>0.55</v>
      </c>
      <c r="M197" s="585">
        <f>=K197*L197</f>
        <v>564300</v>
      </c>
      <c r="N197" s="72" t="s"/>
      <c r="O197" s="74" t="s"/>
      <c r="P197" s="74" t="s"/>
      <c r="Q197" s="74" t="s"/>
      <c r="R197" s="74" t="s"/>
      <c r="S197" s="73" t="s"/>
      <c r="T197" s="395" t="s"/>
      <c r="U197" s="586" t="s"/>
      <c r="V197" s="587" t="s"/>
      <c r="W197" s="588" t="s"/>
    </row>
    <row r="198" spans="1:23" ht="15" customHeight="1">
      <c r="A198" s="577" t="s"/>
      <c r="B198" s="369" t="s"/>
      <c r="C198" s="577" t="s"/>
      <c r="D198" s="577" t="s">
        <v>94</v>
      </c>
      <c r="E198" s="592" t="s">
        <v>648</v>
      </c>
      <c r="F198" s="579" t="s">
        <v>641</v>
      </c>
      <c r="G198" s="593" t="s">
        <v>46</v>
      </c>
      <c r="H198" s="594" t="s">
        <v>637</v>
      </c>
      <c r="I198" s="595">
        <v>53100</v>
      </c>
      <c r="J198" s="583">
        <v>1</v>
      </c>
      <c r="K198" s="581">
        <v>53100</v>
      </c>
      <c r="L198" s="584">
        <v>0.55</v>
      </c>
      <c r="M198" s="585">
        <f>=K198*L198</f>
        <v>29205</v>
      </c>
      <c r="N198" s="72" t="s"/>
      <c r="O198" s="74" t="s"/>
      <c r="P198" s="74" t="s"/>
      <c r="Q198" s="74" t="s"/>
      <c r="R198" s="74" t="s"/>
      <c r="S198" s="73" t="s"/>
      <c r="T198" s="395" t="s"/>
      <c r="U198" s="586" t="s"/>
      <c r="V198" s="587" t="s"/>
      <c r="W198" s="588" t="s"/>
    </row>
    <row r="199" spans="1:23" ht="15" customHeight="1">
      <c r="A199" s="577" t="s"/>
      <c r="B199" s="369" t="s"/>
      <c r="C199" s="577" t="s"/>
      <c r="D199" s="577" t="s">
        <v>94</v>
      </c>
      <c r="E199" s="592" t="s">
        <v>649</v>
      </c>
      <c r="F199" s="579" t="s">
        <v>643</v>
      </c>
      <c r="G199" s="596" t="s"/>
      <c r="H199" s="597" t="s"/>
      <c r="I199" s="595">
        <v>143100</v>
      </c>
      <c r="J199" s="583">
        <v>1</v>
      </c>
      <c r="K199" s="581">
        <v>143100</v>
      </c>
      <c r="L199" s="584">
        <v>0.55</v>
      </c>
      <c r="M199" s="585">
        <f>=K199*L199</f>
        <v>78705</v>
      </c>
      <c r="N199" s="72" t="s"/>
      <c r="O199" s="74" t="s"/>
      <c r="P199" s="74" t="s"/>
      <c r="Q199" s="74" t="s"/>
      <c r="R199" s="74" t="s"/>
      <c r="S199" s="73" t="s"/>
      <c r="T199" s="395" t="s"/>
      <c r="U199" s="586" t="s"/>
      <c r="V199" s="587" t="s"/>
      <c r="W199" s="588" t="s"/>
    </row>
    <row r="200" spans="1:23" ht="15" customHeight="1">
      <c r="A200" s="577" t="s"/>
      <c r="B200" s="369" t="s"/>
      <c r="C200" s="577" t="s"/>
      <c r="D200" s="577" t="s">
        <v>94</v>
      </c>
      <c r="E200" s="592" t="s">
        <v>650</v>
      </c>
      <c r="F200" s="579" t="s">
        <v>645</v>
      </c>
      <c r="G200" s="596" t="s"/>
      <c r="H200" s="597" t="s"/>
      <c r="I200" s="595">
        <v>215100</v>
      </c>
      <c r="J200" s="583">
        <v>1</v>
      </c>
      <c r="K200" s="581">
        <v>215100</v>
      </c>
      <c r="L200" s="584">
        <v>0.55</v>
      </c>
      <c r="M200" s="585">
        <f>=K200*L200</f>
        <v>118305</v>
      </c>
      <c r="N200" s="72" t="s"/>
      <c r="O200" s="74" t="s"/>
      <c r="P200" s="74" t="s"/>
      <c r="Q200" s="74" t="s"/>
      <c r="R200" s="74" t="s"/>
      <c r="S200" s="73" t="s"/>
      <c r="T200" s="395" t="s"/>
      <c r="U200" s="586" t="s"/>
      <c r="V200" s="587" t="s"/>
      <c r="W200" s="588" t="s"/>
    </row>
    <row r="201" spans="1:23" ht="15" customHeight="1">
      <c r="A201" s="577" t="s"/>
      <c r="B201" s="369" t="s"/>
      <c r="C201" s="577" t="s"/>
      <c r="D201" s="577" t="s">
        <v>94</v>
      </c>
      <c r="E201" s="592" t="s">
        <v>651</v>
      </c>
      <c r="F201" s="579" t="s">
        <v>647</v>
      </c>
      <c r="G201" s="596" t="s"/>
      <c r="H201" s="597" t="s"/>
      <c r="I201" s="595">
        <v>1026000</v>
      </c>
      <c r="J201" s="583">
        <v>1</v>
      </c>
      <c r="K201" s="581">
        <v>1026000</v>
      </c>
      <c r="L201" s="584">
        <v>0.55</v>
      </c>
      <c r="M201" s="585">
        <f>=K201*L201</f>
        <v>564300</v>
      </c>
      <c r="N201" s="72" t="s"/>
      <c r="O201" s="74" t="s"/>
      <c r="P201" s="74" t="s"/>
      <c r="Q201" s="74" t="s"/>
      <c r="R201" s="74" t="s"/>
      <c r="S201" s="73" t="s"/>
      <c r="T201" s="395" t="s"/>
      <c r="U201" s="586" t="s"/>
      <c r="V201" s="587" t="s"/>
      <c r="W201" s="588" t="s"/>
    </row>
    <row r="202" spans="1:23" ht="15" customHeight="1">
      <c r="A202" s="577" t="s"/>
      <c r="B202" s="369" t="s"/>
      <c r="C202" s="577" t="s"/>
      <c r="D202" s="577" t="s">
        <v>94</v>
      </c>
      <c r="E202" s="578" t="s">
        <v>408</v>
      </c>
      <c r="F202" s="598" t="s">
        <v>78</v>
      </c>
      <c r="G202" s="599" t="s">
        <v>46</v>
      </c>
      <c r="H202" s="594" t="s">
        <v>637</v>
      </c>
      <c r="I202" s="600">
        <v>199400</v>
      </c>
      <c r="J202" s="583">
        <v>1</v>
      </c>
      <c r="K202" s="581">
        <v>199400</v>
      </c>
      <c r="L202" s="584">
        <v>0.55</v>
      </c>
      <c r="M202" s="585">
        <f>=K202*L202</f>
        <v>109670</v>
      </c>
      <c r="N202" s="72" t="s"/>
      <c r="O202" s="74" t="s"/>
      <c r="P202" s="74" t="s"/>
      <c r="Q202" s="74" t="s"/>
      <c r="R202" s="74" t="s"/>
      <c r="S202" s="73" t="s"/>
      <c r="T202" s="395" t="s"/>
      <c r="U202" s="586" t="s"/>
      <c r="V202" s="587" t="s"/>
      <c r="W202" s="588" t="s"/>
    </row>
    <row r="203" spans="1:23" ht="15" customHeight="1">
      <c r="A203" s="577" t="s"/>
      <c r="B203" s="369" t="s"/>
      <c r="C203" s="577" t="s"/>
      <c r="D203" s="577" t="s">
        <v>94</v>
      </c>
      <c r="E203" s="35" t="s"/>
      <c r="F203" s="598" t="s">
        <v>185</v>
      </c>
      <c r="G203" s="601" t="s">
        <v>46</v>
      </c>
      <c r="H203" s="594" t="s">
        <v>637</v>
      </c>
      <c r="I203" s="600">
        <v>479400</v>
      </c>
      <c r="J203" s="583">
        <v>1</v>
      </c>
      <c r="K203" s="581">
        <v>479400</v>
      </c>
      <c r="L203" s="584">
        <v>0.55</v>
      </c>
      <c r="M203" s="585">
        <f>=K203*L203</f>
        <v>263670</v>
      </c>
      <c r="N203" s="72" t="s"/>
      <c r="O203" s="74" t="s"/>
      <c r="P203" s="74" t="s"/>
      <c r="Q203" s="74" t="s"/>
      <c r="R203" s="74" t="s"/>
      <c r="S203" s="73" t="s"/>
      <c r="T203" s="395" t="s"/>
      <c r="U203" s="586" t="s"/>
      <c r="V203" s="587" t="s"/>
      <c r="W203" s="588" t="s"/>
    </row>
    <row r="204" spans="1:23" ht="15" customHeight="1">
      <c r="A204" s="577" t="s"/>
      <c r="B204" s="369" t="s"/>
      <c r="C204" s="577" t="s"/>
      <c r="D204" s="602" t="s">
        <v>43</v>
      </c>
      <c r="E204" s="603" t="s">
        <v>652</v>
      </c>
      <c r="F204" s="598" t="s">
        <v>78</v>
      </c>
      <c r="G204" s="604" t="s">
        <v>159</v>
      </c>
      <c r="H204" s="605" t="s">
        <v>39</v>
      </c>
      <c r="I204" s="446">
        <v>100000</v>
      </c>
      <c r="J204" s="606">
        <v>1</v>
      </c>
      <c r="K204" s="581">
        <v>100000</v>
      </c>
      <c r="L204" s="584">
        <v>0.55</v>
      </c>
      <c r="M204" s="585">
        <f>=K204*L204</f>
        <v>55000</v>
      </c>
      <c r="N204" s="72" t="s"/>
      <c r="O204" s="74" t="s"/>
      <c r="P204" s="74" t="s"/>
      <c r="Q204" s="74" t="s"/>
      <c r="R204" s="74" t="s"/>
      <c r="S204" s="73" t="s"/>
      <c r="T204" s="395" t="s"/>
      <c r="U204" s="586" t="s"/>
      <c r="V204" s="587" t="s"/>
      <c r="W204" s="588" t="s"/>
    </row>
    <row r="205" spans="1:22" ht="15" customHeight="1">
      <c r="A205" s="566" t="s"/>
      <c r="B205" s="566" t="s"/>
      <c r="C205" s="566" t="s"/>
      <c r="D205" s="553" t="s">
        <v>43</v>
      </c>
      <c r="E205" s="607" t="s">
        <v>409</v>
      </c>
      <c r="F205" s="556" t="s">
        <v>78</v>
      </c>
      <c r="G205" s="608" t="s">
        <v>159</v>
      </c>
      <c r="H205" s="555" t="s">
        <v>39</v>
      </c>
      <c r="I205" s="609">
        <v>80000</v>
      </c>
      <c r="J205" s="610">
        <v>1</v>
      </c>
      <c r="K205" s="611">
        <v>80000</v>
      </c>
      <c r="L205" s="612">
        <v>0.55</v>
      </c>
      <c r="M205" s="613">
        <f>=K205*L205</f>
        <v>44000</v>
      </c>
      <c r="N205" s="72" t="s"/>
      <c r="O205" s="74" t="s"/>
      <c r="P205" s="74" t="s"/>
      <c r="Q205" s="74" t="s"/>
      <c r="R205" s="74" t="s"/>
      <c r="S205" s="73" t="s"/>
      <c r="T205" s="614" t="s"/>
      <c r="U205" s="615" t="s"/>
      <c r="V205" s="565" t="s"/>
    </row>
    <row r="206" spans="1:22" ht="15" customHeight="1">
      <c r="A206" s="566" t="s"/>
      <c r="B206" s="566" t="s"/>
      <c r="C206" s="566" t="s"/>
      <c r="D206" s="616" t="s">
        <v>43</v>
      </c>
      <c r="E206" s="617" t="s">
        <v>411</v>
      </c>
      <c r="F206" s="618" t="s">
        <v>78</v>
      </c>
      <c r="G206" s="619" t="s">
        <v>159</v>
      </c>
      <c r="H206" s="620" t="s">
        <v>39</v>
      </c>
      <c r="I206" s="621">
        <v>80000</v>
      </c>
      <c r="J206" s="622">
        <v>1</v>
      </c>
      <c r="K206" s="623">
        <v>80000</v>
      </c>
      <c r="L206" s="612">
        <v>0.55</v>
      </c>
      <c r="M206" s="613">
        <f>=K206*L206</f>
        <v>44000</v>
      </c>
      <c r="N206" s="72" t="s"/>
      <c r="O206" s="74" t="s"/>
      <c r="P206" s="74" t="s"/>
      <c r="Q206" s="74" t="s"/>
      <c r="R206" s="74" t="s"/>
      <c r="S206" s="73" t="s"/>
      <c r="T206" s="624" t="s"/>
      <c r="U206" s="625" t="s"/>
      <c r="V206" s="626" t="s"/>
    </row>
    <row r="207" spans="1:22" ht="15" customHeight="1">
      <c r="A207" s="627">
        <v>15</v>
      </c>
      <c r="B207" s="628" t="s">
        <v>635</v>
      </c>
      <c r="C207" s="629" t="s">
        <v>653</v>
      </c>
      <c r="D207" s="553" t="s">
        <v>94</v>
      </c>
      <c r="E207" s="630" t="s">
        <v>654</v>
      </c>
      <c r="F207" s="630" t="s">
        <v>78</v>
      </c>
      <c r="G207" s="631" t="s">
        <v>46</v>
      </c>
      <c r="H207" s="632" t="s">
        <v>637</v>
      </c>
      <c r="I207" s="633">
        <v>200000</v>
      </c>
      <c r="J207" s="634">
        <v>1</v>
      </c>
      <c r="K207" s="635">
        <v>200000</v>
      </c>
      <c r="L207" s="636">
        <v>0.55</v>
      </c>
      <c r="M207" s="637">
        <f>=K207*L207</f>
        <v>110000</v>
      </c>
      <c r="N207" s="638" t="s"/>
      <c r="O207" s="74" t="s"/>
      <c r="P207" s="74" t="s"/>
      <c r="Q207" s="74" t="s"/>
      <c r="R207" s="74" t="s"/>
      <c r="S207" s="639" t="s"/>
      <c r="T207" s="640" t="s"/>
      <c r="U207" s="170" t="s"/>
      <c r="V207" s="641" t="s"/>
    </row>
    <row r="208" spans="2:22" ht="15" customHeight="1">
      <c r="B208" s="597" t="s"/>
      <c r="C208" s="642" t="s"/>
      <c r="D208" s="184" t="s">
        <v>94</v>
      </c>
      <c r="E208" s="643" t="s">
        <v>655</v>
      </c>
      <c r="F208" s="644" t="s">
        <v>78</v>
      </c>
      <c r="G208" s="645" t="s">
        <v>46</v>
      </c>
      <c r="H208" s="632" t="s">
        <v>637</v>
      </c>
      <c r="I208" s="633">
        <v>300000</v>
      </c>
      <c r="J208" s="634">
        <v>1</v>
      </c>
      <c r="K208" s="635">
        <v>300000</v>
      </c>
      <c r="L208" s="636">
        <v>0.55</v>
      </c>
      <c r="M208" s="637">
        <f>=K208*L208</f>
        <v>165000</v>
      </c>
      <c r="N208" s="646" t="s"/>
      <c r="O208" s="74" t="s"/>
      <c r="P208" s="74" t="s"/>
      <c r="Q208" s="74" t="s"/>
      <c r="R208" s="74" t="s"/>
      <c r="S208" s="639" t="s"/>
      <c r="T208" s="640" t="s"/>
      <c r="U208" s="170" t="s"/>
      <c r="V208" s="641" t="s"/>
    </row>
    <row r="209" spans="2:22" ht="27.75" customHeight="1">
      <c r="B209" s="597" t="s"/>
      <c r="C209" s="642" t="s"/>
      <c r="D209" s="184" t="s">
        <v>94</v>
      </c>
      <c r="E209" s="630" t="s">
        <v>656</v>
      </c>
      <c r="F209" s="644" t="s">
        <v>78</v>
      </c>
      <c r="G209" s="645" t="s">
        <v>46</v>
      </c>
      <c r="H209" s="632" t="s">
        <v>637</v>
      </c>
      <c r="I209" s="633">
        <v>25000</v>
      </c>
      <c r="J209" s="634">
        <v>1</v>
      </c>
      <c r="K209" s="635">
        <v>25000</v>
      </c>
      <c r="L209" s="636">
        <v>0.55</v>
      </c>
      <c r="M209" s="637">
        <f>=K209*L209</f>
        <v>13750</v>
      </c>
      <c r="N209" s="646" t="s"/>
      <c r="O209" s="74" t="s"/>
      <c r="P209" s="74" t="s"/>
      <c r="Q209" s="74" t="s"/>
      <c r="R209" s="74" t="s"/>
      <c r="S209" s="639" t="s"/>
      <c r="T209" s="640" t="s"/>
      <c r="U209" s="170" t="s"/>
      <c r="V209" s="641" t="s"/>
    </row>
    <row r="210" spans="2:22" ht="27.75" customHeight="1">
      <c r="B210" s="597" t="s"/>
      <c r="C210" s="642" t="s"/>
      <c r="D210" s="184" t="s">
        <v>94</v>
      </c>
      <c r="E210" s="630" t="s">
        <v>657</v>
      </c>
      <c r="F210" s="644" t="s">
        <v>78</v>
      </c>
      <c r="G210" s="645" t="s">
        <v>46</v>
      </c>
      <c r="H210" s="632" t="s">
        <v>637</v>
      </c>
      <c r="I210" s="633">
        <v>35000</v>
      </c>
      <c r="J210" s="634">
        <v>1</v>
      </c>
      <c r="K210" s="635">
        <v>35000</v>
      </c>
      <c r="L210" s="636">
        <v>0.55</v>
      </c>
      <c r="M210" s="637">
        <f>=K210*L210</f>
        <v>19250</v>
      </c>
      <c r="N210" s="646" t="s"/>
      <c r="O210" s="74" t="s"/>
      <c r="P210" s="74" t="s"/>
      <c r="Q210" s="74" t="s"/>
      <c r="R210" s="74" t="s"/>
      <c r="S210" s="639" t="s"/>
      <c r="T210" s="640" t="s"/>
      <c r="U210" s="170" t="s"/>
      <c r="V210" s="641" t="s"/>
    </row>
    <row r="211" spans="2:22" ht="15" customHeight="1">
      <c r="B211" s="597" t="s"/>
      <c r="C211" s="642" t="s"/>
      <c r="D211" s="553" t="s">
        <v>43</v>
      </c>
      <c r="E211" s="647" t="s">
        <v>658</v>
      </c>
      <c r="F211" s="644" t="s">
        <v>78</v>
      </c>
      <c r="G211" s="631" t="s">
        <v>159</v>
      </c>
      <c r="H211" s="632" t="s">
        <v>39</v>
      </c>
      <c r="I211" s="633">
        <v>100000</v>
      </c>
      <c r="J211" s="634">
        <v>1</v>
      </c>
      <c r="K211" s="635">
        <v>100000</v>
      </c>
      <c r="L211" s="636">
        <v>0.55</v>
      </c>
      <c r="M211" s="637">
        <f>=K211*L211</f>
        <v>55000</v>
      </c>
      <c r="N211" s="646" t="s"/>
      <c r="O211" s="74" t="s"/>
      <c r="P211" s="74" t="s"/>
      <c r="Q211" s="74" t="s"/>
      <c r="R211" s="74" t="s"/>
      <c r="S211" s="639" t="s"/>
      <c r="T211" s="640" t="s"/>
      <c r="U211" s="170" t="s"/>
      <c r="V211" s="641" t="s"/>
    </row>
    <row r="212" spans="2:22" ht="15" customHeight="1">
      <c r="B212" s="597" t="s"/>
      <c r="C212" s="642" t="s"/>
      <c r="D212" s="184" t="s">
        <v>43</v>
      </c>
      <c r="E212" s="647" t="s">
        <v>659</v>
      </c>
      <c r="F212" s="644" t="s">
        <v>78</v>
      </c>
      <c r="G212" s="631" t="s">
        <v>159</v>
      </c>
      <c r="H212" s="632" t="s">
        <v>39</v>
      </c>
      <c r="I212" s="633">
        <v>55000</v>
      </c>
      <c r="J212" s="634">
        <v>1</v>
      </c>
      <c r="K212" s="635">
        <v>55000</v>
      </c>
      <c r="L212" s="636">
        <v>0.55</v>
      </c>
      <c r="M212" s="637">
        <f>=K212*L212</f>
        <v>30250</v>
      </c>
      <c r="N212" s="646" t="s"/>
      <c r="O212" s="74" t="s"/>
      <c r="P212" s="74" t="s"/>
      <c r="Q212" s="74" t="s"/>
      <c r="R212" s="74" t="s"/>
      <c r="S212" s="639" t="s"/>
      <c r="T212" s="640" t="s"/>
      <c r="U212" s="170" t="s"/>
      <c r="V212" s="641" t="s"/>
    </row>
    <row r="213" spans="2:22" ht="15" customHeight="1">
      <c r="B213" s="597" t="s"/>
      <c r="C213" s="642" t="s"/>
      <c r="D213" s="184" t="s">
        <v>43</v>
      </c>
      <c r="E213" s="647" t="s">
        <v>660</v>
      </c>
      <c r="F213" s="644" t="s">
        <v>78</v>
      </c>
      <c r="G213" s="631" t="s">
        <v>159</v>
      </c>
      <c r="H213" s="632" t="s">
        <v>39</v>
      </c>
      <c r="I213" s="633">
        <v>68000</v>
      </c>
      <c r="J213" s="634">
        <v>1</v>
      </c>
      <c r="K213" s="635">
        <v>68000</v>
      </c>
      <c r="L213" s="636">
        <v>0.55</v>
      </c>
      <c r="M213" s="637">
        <f>=K213*L213</f>
        <v>37400</v>
      </c>
      <c r="N213" s="646" t="s"/>
      <c r="O213" s="74" t="s"/>
      <c r="P213" s="74" t="s"/>
      <c r="Q213" s="74" t="s"/>
      <c r="R213" s="74" t="s"/>
      <c r="S213" s="639" t="s"/>
      <c r="T213" s="640" t="s"/>
      <c r="U213" s="170" t="s"/>
      <c r="V213" s="641" t="s"/>
    </row>
    <row r="214" spans="2:22" ht="15" customHeight="1">
      <c r="B214" s="597" t="s"/>
      <c r="C214" s="642" t="s"/>
      <c r="D214" s="553" t="s">
        <v>94</v>
      </c>
      <c r="E214" s="648" t="s">
        <v>661</v>
      </c>
      <c r="F214" s="630" t="s">
        <v>50</v>
      </c>
      <c r="G214" s="631" t="s">
        <v>46</v>
      </c>
      <c r="H214" s="632" t="s">
        <v>637</v>
      </c>
      <c r="I214" s="633">
        <v>180000</v>
      </c>
      <c r="J214" s="634">
        <v>1</v>
      </c>
      <c r="K214" s="649">
        <v>180000</v>
      </c>
      <c r="L214" s="636">
        <v>0.55</v>
      </c>
      <c r="M214" s="637">
        <f>=K214*L214</f>
        <v>99000</v>
      </c>
      <c r="N214" s="72" t="s"/>
      <c r="O214" s="74" t="s"/>
      <c r="P214" s="74" t="s"/>
      <c r="Q214" s="74" t="s"/>
      <c r="R214" s="74" t="s"/>
      <c r="S214" s="639" t="s"/>
      <c r="T214" s="640" t="s"/>
      <c r="U214" s="170" t="s"/>
      <c r="V214" s="641" t="s"/>
    </row>
    <row r="215" spans="2:22" ht="15" customHeight="1">
      <c r="B215" s="597" t="s"/>
      <c r="C215" s="642" t="s"/>
      <c r="D215" s="184" t="s">
        <v>94</v>
      </c>
      <c r="E215" s="650" t="s">
        <v>661</v>
      </c>
      <c r="F215" s="630" t="s">
        <v>78</v>
      </c>
      <c r="G215" s="645" t="s">
        <v>46</v>
      </c>
      <c r="H215" s="632" t="s">
        <v>637</v>
      </c>
      <c r="I215" s="633">
        <v>488000</v>
      </c>
      <c r="J215" s="634">
        <v>1</v>
      </c>
      <c r="K215" s="649">
        <v>488000</v>
      </c>
      <c r="L215" s="636">
        <v>0.55</v>
      </c>
      <c r="M215" s="637">
        <f>=K215*L215</f>
        <v>268400</v>
      </c>
      <c r="N215" s="72" t="s"/>
      <c r="S215" s="639" t="s"/>
      <c r="T215" s="640" t="s"/>
      <c r="U215" s="170" t="s"/>
      <c r="V215" s="641" t="s"/>
    </row>
    <row r="216" spans="2:22" ht="15" customHeight="1">
      <c r="B216" s="597" t="s"/>
      <c r="C216" s="642" t="s"/>
      <c r="D216" s="184" t="s">
        <v>94</v>
      </c>
      <c r="E216" s="650" t="s">
        <v>661</v>
      </c>
      <c r="F216" s="630" t="s">
        <v>185</v>
      </c>
      <c r="G216" s="645" t="s">
        <v>46</v>
      </c>
      <c r="H216" s="632" t="s">
        <v>637</v>
      </c>
      <c r="I216" s="633">
        <v>1188000</v>
      </c>
      <c r="J216" s="634">
        <v>1</v>
      </c>
      <c r="K216" s="649">
        <v>1188000</v>
      </c>
      <c r="L216" s="636">
        <v>0.55</v>
      </c>
      <c r="M216" s="637">
        <f>=K216*L216</f>
        <v>653400</v>
      </c>
      <c r="N216" s="72" t="s"/>
      <c r="S216" s="639" t="s"/>
      <c r="T216" s="640" t="s"/>
      <c r="U216" s="170" t="s"/>
      <c r="V216" s="641" t="s"/>
    </row>
    <row r="217" spans="2:22" ht="15" customHeight="1">
      <c r="B217" s="597" t="s"/>
      <c r="C217" s="642" t="s"/>
      <c r="D217" s="184" t="s">
        <v>94</v>
      </c>
      <c r="E217" s="650" t="s">
        <v>661</v>
      </c>
      <c r="F217" s="630" t="s">
        <v>74</v>
      </c>
      <c r="G217" s="645" t="s">
        <v>46</v>
      </c>
      <c r="H217" s="632" t="s">
        <v>637</v>
      </c>
      <c r="I217" s="633">
        <v>1788000</v>
      </c>
      <c r="J217" s="634">
        <v>1</v>
      </c>
      <c r="K217" s="649">
        <v>1788000</v>
      </c>
      <c r="L217" s="636">
        <v>0.55</v>
      </c>
      <c r="M217" s="637">
        <f>=K217*L217</f>
        <v>983400</v>
      </c>
      <c r="N217" s="72" t="s"/>
      <c r="S217" s="639" t="s"/>
      <c r="T217" s="640" t="s"/>
      <c r="U217" s="170" t="s"/>
      <c r="V217" s="641" t="s"/>
    </row>
    <row r="218" spans="2:22" ht="15" customHeight="1">
      <c r="B218" s="597" t="s"/>
      <c r="C218" s="642" t="s"/>
      <c r="D218" s="630" t="s">
        <v>662</v>
      </c>
      <c r="E218" s="650" t="s">
        <v>663</v>
      </c>
      <c r="F218" s="630" t="s">
        <v>185</v>
      </c>
      <c r="G218" s="645" t="s">
        <v>46</v>
      </c>
      <c r="H218" s="632" t="s">
        <v>47</v>
      </c>
      <c r="I218" s="633">
        <v>218000</v>
      </c>
      <c r="J218" s="634">
        <v>1</v>
      </c>
      <c r="K218" s="649">
        <v>218000</v>
      </c>
      <c r="L218" s="636">
        <v>0.55</v>
      </c>
      <c r="M218" s="637">
        <f>=K218*L218</f>
        <v>119900</v>
      </c>
      <c r="N218" s="72" t="s"/>
      <c r="S218" s="639" t="s"/>
      <c r="T218" s="640" t="s"/>
      <c r="U218" s="170" t="s"/>
      <c r="V218" s="641" t="s"/>
    </row>
    <row r="219" spans="2:22" ht="15" customHeight="1">
      <c r="B219" s="597" t="s"/>
      <c r="C219" s="642" t="s"/>
      <c r="D219" s="644" t="s">
        <v>662</v>
      </c>
      <c r="E219" s="650" t="s">
        <v>663</v>
      </c>
      <c r="F219" s="630" t="s">
        <v>74</v>
      </c>
      <c r="G219" s="645" t="s">
        <v>46</v>
      </c>
      <c r="H219" s="632" t="s">
        <v>47</v>
      </c>
      <c r="I219" s="633">
        <v>688000</v>
      </c>
      <c r="J219" s="634">
        <v>1</v>
      </c>
      <c r="K219" s="649">
        <v>688000</v>
      </c>
      <c r="L219" s="636">
        <v>0.55</v>
      </c>
      <c r="M219" s="637">
        <f>=K219*L219</f>
        <v>378400</v>
      </c>
      <c r="N219" s="72" t="s"/>
      <c r="S219" s="639" t="s"/>
      <c r="T219" s="640" t="s"/>
      <c r="U219" s="170" t="s"/>
      <c r="V219" s="641" t="s"/>
    </row>
    <row r="220" spans="2:22" ht="15" customHeight="1">
      <c r="B220" s="597" t="s"/>
      <c r="C220" s="642" t="s"/>
      <c r="D220" s="644" t="s">
        <v>662</v>
      </c>
      <c r="E220" s="650" t="s">
        <v>663</v>
      </c>
      <c r="F220" s="630" t="s">
        <v>664</v>
      </c>
      <c r="G220" s="645" t="s">
        <v>46</v>
      </c>
      <c r="H220" s="632" t="s">
        <v>47</v>
      </c>
      <c r="I220" s="633">
        <v>68000</v>
      </c>
      <c r="J220" s="634">
        <v>1</v>
      </c>
      <c r="K220" s="649">
        <v>68000</v>
      </c>
      <c r="L220" s="636">
        <v>0.55</v>
      </c>
      <c r="M220" s="637">
        <f>=K220*L220</f>
        <v>37400</v>
      </c>
      <c r="N220" s="72" t="s"/>
      <c r="S220" s="639" t="s"/>
      <c r="T220" s="640" t="s"/>
      <c r="U220" s="170" t="s"/>
      <c r="V220" s="641" t="s"/>
    </row>
    <row r="221" spans="2:22" ht="15" customHeight="1">
      <c r="B221" s="651" t="s"/>
      <c r="C221" s="652" t="s"/>
      <c r="D221" s="653" t="s">
        <v>662</v>
      </c>
      <c r="E221" s="654" t="s">
        <v>663</v>
      </c>
      <c r="F221" s="630" t="s">
        <v>262</v>
      </c>
      <c r="G221" s="645" t="s">
        <v>46</v>
      </c>
      <c r="H221" s="632" t="s">
        <v>47</v>
      </c>
      <c r="I221" s="633">
        <v>68000</v>
      </c>
      <c r="J221" s="634">
        <v>1</v>
      </c>
      <c r="K221" s="649">
        <v>68000</v>
      </c>
      <c r="L221" s="636">
        <v>0.55</v>
      </c>
      <c r="M221" s="637">
        <f>=K221*L221</f>
        <v>37400</v>
      </c>
      <c r="N221" s="655" t="s"/>
      <c r="S221" s="656" t="s"/>
      <c r="T221" s="640" t="s"/>
      <c r="U221" s="170" t="s"/>
      <c r="V221" s="641" t="s"/>
    </row>
  </sheetData>
  <autoFilter ref="A1:V221"/>
  <mergeCells count="78">
    <mergeCell ref="A170:A171"/>
    <mergeCell ref="C170:C171"/>
    <mergeCell ref="C164:C169"/>
    <mergeCell ref="A118:A158"/>
    <mergeCell ref="C103:C117"/>
    <mergeCell ref="B170:B171"/>
    <mergeCell ref="A161:A163"/>
    <mergeCell ref="B161:B163"/>
    <mergeCell ref="C161:C163"/>
    <mergeCell ref="E103:E106"/>
    <mergeCell ref="E107:E110"/>
    <mergeCell ref="E111:E117"/>
    <mergeCell ref="C118:C158"/>
    <mergeCell ref="B118:B158"/>
    <mergeCell ref="C159:C160"/>
    <mergeCell ref="A2:A6"/>
    <mergeCell ref="B2:B6"/>
    <mergeCell ref="C2:C6"/>
    <mergeCell ref="C7:C9"/>
    <mergeCell ref="A25:A29"/>
    <mergeCell ref="B25:B29"/>
    <mergeCell ref="C25:C29"/>
    <mergeCell ref="A18:A24"/>
    <mergeCell ref="B18:B24"/>
    <mergeCell ref="C18:C24"/>
    <mergeCell ref="A12:A17"/>
    <mergeCell ref="B12:B17"/>
    <mergeCell ref="A7:A9"/>
    <mergeCell ref="B7:B9"/>
    <mergeCell ref="T1:V17"/>
    <mergeCell ref="A103:A117"/>
    <mergeCell ref="B103:B117"/>
    <mergeCell ref="A164:A169"/>
    <mergeCell ref="B164:B169"/>
    <mergeCell ref="A30:A32"/>
    <mergeCell ref="B30:B32"/>
    <mergeCell ref="O49:S64"/>
    <mergeCell ref="O81:S102"/>
    <mergeCell ref="N2:S6"/>
    <mergeCell ref="C30:C32"/>
    <mergeCell ref="A33:A102"/>
    <mergeCell ref="B33:B102"/>
    <mergeCell ref="C33:C102"/>
    <mergeCell ref="A159:A160"/>
    <mergeCell ref="T103:V117"/>
    <mergeCell ref="B159:B160"/>
    <mergeCell ref="A172:A173"/>
    <mergeCell ref="B172:B173"/>
    <mergeCell ref="C172:C173"/>
    <mergeCell ref="E174:E177"/>
    <mergeCell ref="G174:G177"/>
    <mergeCell ref="H174:H177"/>
    <mergeCell ref="E178:E181"/>
    <mergeCell ref="G178:G181"/>
    <mergeCell ref="E182:E185"/>
    <mergeCell ref="G182:G185"/>
    <mergeCell ref="E186:E189"/>
    <mergeCell ref="G186:G189"/>
    <mergeCell ref="H178:H181"/>
    <mergeCell ref="H182:H185"/>
    <mergeCell ref="H186:H189"/>
    <mergeCell ref="G190:G193"/>
    <mergeCell ref="H190:H193"/>
    <mergeCell ref="E190:E193"/>
    <mergeCell ref="G194:G197"/>
    <mergeCell ref="G198:G201"/>
    <mergeCell ref="H194:H197"/>
    <mergeCell ref="H198:H201"/>
    <mergeCell ref="E202:E203"/>
    <mergeCell ref="A174:A206"/>
    <mergeCell ref="B174:B206"/>
    <mergeCell ref="C174:C206"/>
    <mergeCell ref="B207:B221"/>
    <mergeCell ref="C207:C221"/>
    <mergeCell ref="A207:A221"/>
    <mergeCell ref="N174:S221"/>
    <mergeCell ref="T118:V158"/>
    <mergeCell ref="C12:C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>
  <sheetPr/>
  <dimension ref="R69"/>
  <sheetViews>
    <sheetView showGridLines="1" zoomScale="130" zoomScaleNormal="130" workbookViewId="0">
      <pane ySplit="1" topLeftCell="A2" activePane="bottomLeft" state="frozen"/>
    </sheetView>
  </sheetViews>
  <sheetFormatPr baseColWidth="8" defaultRowHeight="12.75"/>
  <cols>
    <col min="2" max="2" width="30.8555" bestFit="1" customWidth="1"/>
    <col min="3" max="3" width="25.5703" bestFit="1" customWidth="1"/>
    <col min="5" max="5" width="35.4258" customWidth="1"/>
    <col min="6" max="6" width="27.2852" customWidth="1"/>
    <col min="8" max="8" width="22" customWidth="1"/>
    <col min="9" max="9" width="12.4258" style="904" customWidth="1"/>
    <col min="10" max="10" width="14" customWidth="1"/>
    <col min="11" max="11" width="12.5703" customWidth="1"/>
    <col min="12" max="12" width="28.8555" customWidth="1"/>
    <col min="13" max="13" width="12.4258" style="904" customWidth="1"/>
    <col min="14" max="14" width="28.4258" customWidth="1"/>
    <col min="15" max="15" width="12.4258" style="904" customWidth="1"/>
    <col min="16" max="16" width="31" customWidth="1"/>
    <col min="17" max="17" width="12.4258" style="904" customWidth="1"/>
    <col min="18" max="18" width="21" customWidth="1"/>
  </cols>
  <sheetData>
    <row r="1" spans="1:18" ht="29.25" customHeight="1">
      <c r="A1" s="657" t="s">
        <v>502</v>
      </c>
      <c r="B1" s="657" t="s">
        <v>1</v>
      </c>
      <c r="C1" s="657" t="s">
        <v>2</v>
      </c>
      <c r="D1" s="657" t="s">
        <v>3</v>
      </c>
      <c r="E1" s="657" t="s">
        <v>4</v>
      </c>
      <c r="F1" s="657" t="s">
        <v>5</v>
      </c>
      <c r="G1" s="657" t="s">
        <v>6</v>
      </c>
      <c r="H1" s="657" t="s">
        <v>6</v>
      </c>
      <c r="I1" s="658" t="s">
        <v>9</v>
      </c>
      <c r="J1" s="657" t="s">
        <v>8</v>
      </c>
      <c r="K1" s="659" t="s">
        <v>665</v>
      </c>
      <c r="L1" s="660" t="s">
        <v>14</v>
      </c>
      <c r="M1" s="661" t="s">
        <v>15</v>
      </c>
      <c r="N1" s="660" t="s">
        <v>16</v>
      </c>
      <c r="O1" s="661" t="s">
        <v>504</v>
      </c>
      <c r="P1" s="660" t="s">
        <v>18</v>
      </c>
      <c r="Q1" s="662" t="s">
        <v>19</v>
      </c>
      <c r="R1" s="663" t="s">
        <v>666</v>
      </c>
    </row>
    <row r="2" spans="1:18" ht="15" customHeight="1">
      <c r="A2" s="664">
        <v>1</v>
      </c>
      <c r="B2" s="665" t="s">
        <v>667</v>
      </c>
      <c r="C2" s="666" t="s">
        <v>668</v>
      </c>
      <c r="D2" s="666" t="s">
        <v>669</v>
      </c>
      <c r="E2" s="666" t="s">
        <v>670</v>
      </c>
      <c r="F2" s="667" t="s">
        <v>671</v>
      </c>
      <c r="G2" s="667" t="s">
        <v>335</v>
      </c>
      <c r="H2" s="667" t="s">
        <v>672</v>
      </c>
      <c r="I2" s="668">
        <v>5.5</v>
      </c>
      <c r="J2" s="666" t="s">
        <v>673</v>
      </c>
      <c r="K2" s="669">
        <v>0.55</v>
      </c>
      <c r="L2" s="666" t="s">
        <v>674</v>
      </c>
      <c r="M2" s="670" t="s"/>
      <c r="N2" s="666" t="s">
        <v>674</v>
      </c>
      <c r="O2" s="670" t="s"/>
      <c r="P2" s="666" t="s">
        <v>674</v>
      </c>
      <c r="Q2" s="670" t="s"/>
      <c r="R2" s="666" t="s"/>
    </row>
    <row r="3" spans="1:18" ht="15" customHeight="1">
      <c r="A3" s="671" t="s"/>
      <c r="B3" s="20" t="s"/>
      <c r="C3" s="672" t="s"/>
      <c r="D3" s="666" t="s">
        <v>669</v>
      </c>
      <c r="E3" s="666" t="s">
        <v>670</v>
      </c>
      <c r="F3" s="667" t="s">
        <v>671</v>
      </c>
      <c r="G3" s="666" t="s">
        <v>46</v>
      </c>
      <c r="H3" s="666" t="s">
        <v>66</v>
      </c>
      <c r="I3" s="670">
        <v>2640</v>
      </c>
      <c r="J3" s="666" t="s">
        <v>673</v>
      </c>
      <c r="K3" s="669">
        <v>0.55</v>
      </c>
      <c r="L3" s="669">
        <v>0.85</v>
      </c>
      <c r="M3" s="670">
        <f>=I3*12*L3*K3</f>
        <v>14810.4</v>
      </c>
      <c r="N3" s="669">
        <v>0.7</v>
      </c>
      <c r="O3" s="670">
        <f>=I3*24*N3*K3</f>
        <v>24393.6</v>
      </c>
      <c r="P3" s="669">
        <v>0.5</v>
      </c>
      <c r="Q3" s="670">
        <f>=I3*36*P3*K3</f>
        <v>26136</v>
      </c>
      <c r="R3" s="666" t="s"/>
    </row>
    <row r="4" spans="1:18" ht="15" customHeight="1">
      <c r="A4" s="671" t="s"/>
      <c r="B4" s="20" t="s"/>
      <c r="C4" s="672" t="s"/>
      <c r="D4" s="666" t="s">
        <v>669</v>
      </c>
      <c r="E4" s="666" t="s">
        <v>670</v>
      </c>
      <c r="F4" s="667" t="s">
        <v>675</v>
      </c>
      <c r="G4" s="667" t="s">
        <v>335</v>
      </c>
      <c r="H4" s="667" t="s">
        <v>672</v>
      </c>
      <c r="I4" s="668">
        <v>13.1</v>
      </c>
      <c r="J4" s="666" t="s">
        <v>673</v>
      </c>
      <c r="K4" s="669">
        <v>0.55</v>
      </c>
      <c r="L4" s="669" t="s">
        <v>674</v>
      </c>
      <c r="M4" s="670" t="s"/>
      <c r="N4" s="669" t="s">
        <v>674</v>
      </c>
      <c r="O4" s="670" t="s"/>
      <c r="P4" s="669" t="s">
        <v>674</v>
      </c>
      <c r="Q4" s="670" t="s"/>
      <c r="R4" s="666" t="s"/>
    </row>
    <row r="5" spans="1:18" ht="15" customHeight="1">
      <c r="A5" s="671" t="s"/>
      <c r="B5" s="20" t="s"/>
      <c r="C5" s="672" t="s"/>
      <c r="D5" s="673" t="s">
        <v>669</v>
      </c>
      <c r="E5" s="673" t="s">
        <v>670</v>
      </c>
      <c r="F5" s="674" t="s">
        <v>675</v>
      </c>
      <c r="G5" s="673" t="s">
        <v>46</v>
      </c>
      <c r="H5" s="673" t="s">
        <v>66</v>
      </c>
      <c r="I5" s="670">
        <v>6288</v>
      </c>
      <c r="J5" s="666" t="s">
        <v>673</v>
      </c>
      <c r="K5" s="669">
        <v>0.55</v>
      </c>
      <c r="L5" s="669">
        <v>0.85</v>
      </c>
      <c r="M5" s="670">
        <f>=I5*12*L5*K5</f>
        <v>35275.68</v>
      </c>
      <c r="N5" s="669">
        <v>0.7</v>
      </c>
      <c r="O5" s="670">
        <f>=I5*24*L5*K5</f>
        <v>70551.36</v>
      </c>
      <c r="P5" s="669">
        <v>0.5</v>
      </c>
      <c r="Q5" s="670">
        <f>=I5*36*P5*K5</f>
        <v>62251.2</v>
      </c>
      <c r="R5" s="666" t="s"/>
    </row>
    <row r="6" spans="1:18" ht="15" customHeight="1">
      <c r="A6" s="664">
        <v>2</v>
      </c>
      <c r="B6" s="665" t="s">
        <v>667</v>
      </c>
      <c r="C6" s="666" t="s">
        <v>676</v>
      </c>
      <c r="D6" s="666" t="s">
        <v>71</v>
      </c>
      <c r="E6" s="675" t="s">
        <v>78</v>
      </c>
      <c r="F6" s="676" t="s">
        <v>677</v>
      </c>
      <c r="G6" s="675" t="s">
        <v>46</v>
      </c>
      <c r="H6" s="675" t="s">
        <v>72</v>
      </c>
      <c r="I6" s="677">
        <v>470</v>
      </c>
      <c r="J6" s="675" t="s">
        <v>673</v>
      </c>
      <c r="K6" s="678">
        <f>=55%*0.95</f>
        <v>0.5225</v>
      </c>
      <c r="L6" s="669">
        <v>0.85</v>
      </c>
      <c r="M6" s="670" t="s"/>
      <c r="N6" s="669">
        <v>0.7</v>
      </c>
      <c r="O6" s="670" t="s"/>
      <c r="P6" s="669">
        <v>0.5</v>
      </c>
      <c r="Q6" s="670" t="s"/>
      <c r="R6" s="666" t="s"/>
    </row>
    <row r="7" spans="1:18" ht="15" customHeight="1">
      <c r="A7" s="671" t="s"/>
      <c r="B7" s="20" t="s"/>
      <c r="C7" s="672" t="s"/>
      <c r="D7" s="666" t="s">
        <v>71</v>
      </c>
      <c r="E7" s="675" t="s">
        <v>78</v>
      </c>
      <c r="F7" s="676" t="s">
        <v>171</v>
      </c>
      <c r="G7" s="675" t="s">
        <v>46</v>
      </c>
      <c r="H7" s="675" t="s">
        <v>72</v>
      </c>
      <c r="I7" s="677">
        <v>700</v>
      </c>
      <c r="J7" s="675" t="s">
        <v>673</v>
      </c>
      <c r="K7" s="678">
        <f>=55%*0.95</f>
        <v>0.5225</v>
      </c>
      <c r="L7" s="669">
        <v>0.85</v>
      </c>
      <c r="M7" s="670" t="s"/>
      <c r="N7" s="669">
        <v>0.7</v>
      </c>
      <c r="O7" s="670" t="s"/>
      <c r="P7" s="669">
        <v>0.5</v>
      </c>
      <c r="Q7" s="670" t="s"/>
      <c r="R7" s="666" t="s"/>
    </row>
    <row r="8" spans="1:18" ht="15" customHeight="1">
      <c r="A8" s="671" t="s"/>
      <c r="B8" s="20" t="s"/>
      <c r="C8" s="672" t="s"/>
      <c r="D8" s="666" t="s">
        <v>71</v>
      </c>
      <c r="E8" s="675" t="s">
        <v>78</v>
      </c>
      <c r="F8" s="675" t="s">
        <v>363</v>
      </c>
      <c r="G8" s="675" t="s">
        <v>46</v>
      </c>
      <c r="H8" s="675" t="s">
        <v>72</v>
      </c>
      <c r="I8" s="677">
        <v>950</v>
      </c>
      <c r="J8" s="675" t="s">
        <v>673</v>
      </c>
      <c r="K8" s="678">
        <f>=55%*0.95</f>
        <v>0.5225</v>
      </c>
      <c r="L8" s="669">
        <v>0.85</v>
      </c>
      <c r="M8" s="670" t="s"/>
      <c r="N8" s="669">
        <v>0.7</v>
      </c>
      <c r="O8" s="670" t="s"/>
      <c r="P8" s="669">
        <v>0.5</v>
      </c>
      <c r="Q8" s="670" t="s"/>
      <c r="R8" s="666" t="s"/>
    </row>
    <row r="9" spans="1:18" ht="16.5" customHeight="1">
      <c r="A9" s="671" t="s"/>
      <c r="B9" s="20" t="s"/>
      <c r="C9" s="672" t="s"/>
      <c r="D9" s="666" t="s">
        <v>71</v>
      </c>
      <c r="E9" s="675" t="s">
        <v>78</v>
      </c>
      <c r="F9" s="675" t="s">
        <v>175</v>
      </c>
      <c r="G9" s="675" t="s">
        <v>46</v>
      </c>
      <c r="H9" s="675" t="s">
        <v>72</v>
      </c>
      <c r="I9" s="677">
        <v>1900</v>
      </c>
      <c r="J9" s="675" t="s">
        <v>673</v>
      </c>
      <c r="K9" s="678">
        <f>=55%*0.95</f>
        <v>0.5225</v>
      </c>
      <c r="L9" s="669">
        <v>0.85</v>
      </c>
      <c r="M9" s="670" t="s"/>
      <c r="N9" s="669">
        <v>0.7</v>
      </c>
      <c r="O9" s="670" t="s"/>
      <c r="P9" s="669">
        <v>0.5</v>
      </c>
      <c r="Q9" s="670" t="s"/>
      <c r="R9" s="666" t="s"/>
    </row>
    <row r="10" spans="1:18" ht="15" customHeight="1">
      <c r="A10" s="671" t="s"/>
      <c r="B10" s="20" t="s"/>
      <c r="C10" s="672" t="s"/>
      <c r="D10" s="666" t="s">
        <v>71</v>
      </c>
      <c r="E10" s="675" t="s">
        <v>78</v>
      </c>
      <c r="F10" s="675" t="s">
        <v>364</v>
      </c>
      <c r="G10" s="675" t="s">
        <v>46</v>
      </c>
      <c r="H10" s="675" t="s">
        <v>72</v>
      </c>
      <c r="I10" s="677">
        <v>3780</v>
      </c>
      <c r="J10" s="675" t="s">
        <v>673</v>
      </c>
      <c r="K10" s="678">
        <f>=55%*0.95</f>
        <v>0.5225</v>
      </c>
      <c r="L10" s="669">
        <v>0.85</v>
      </c>
      <c r="M10" s="670" t="s"/>
      <c r="N10" s="669">
        <v>0.7</v>
      </c>
      <c r="O10" s="670" t="s"/>
      <c r="P10" s="669">
        <v>0.5</v>
      </c>
      <c r="Q10" s="670" t="s"/>
      <c r="R10" s="666" t="s"/>
    </row>
    <row r="11" spans="1:18" ht="15" customHeight="1">
      <c r="A11" s="671" t="s"/>
      <c r="B11" s="20" t="s"/>
      <c r="C11" s="672" t="s"/>
      <c r="D11" s="666" t="s">
        <v>71</v>
      </c>
      <c r="E11" s="675" t="s">
        <v>78</v>
      </c>
      <c r="F11" s="675" t="s">
        <v>179</v>
      </c>
      <c r="G11" s="675" t="s">
        <v>46</v>
      </c>
      <c r="H11" s="675" t="s">
        <v>72</v>
      </c>
      <c r="I11" s="677">
        <v>5280</v>
      </c>
      <c r="J11" s="675" t="s">
        <v>673</v>
      </c>
      <c r="K11" s="678">
        <f>=55%*0.95</f>
        <v>0.5225</v>
      </c>
      <c r="L11" s="669">
        <v>0.85</v>
      </c>
      <c r="M11" s="670" t="s"/>
      <c r="N11" s="669">
        <v>0.7</v>
      </c>
      <c r="O11" s="670" t="s"/>
      <c r="P11" s="669">
        <v>0.5</v>
      </c>
      <c r="Q11" s="670" t="s"/>
      <c r="R11" s="666" t="s"/>
    </row>
    <row r="12" spans="1:18" ht="15" customHeight="1">
      <c r="A12" s="671" t="s"/>
      <c r="B12" s="20" t="s"/>
      <c r="C12" s="672" t="s"/>
      <c r="D12" s="666" t="s">
        <v>71</v>
      </c>
      <c r="E12" s="675" t="s">
        <v>78</v>
      </c>
      <c r="F12" s="675" t="s">
        <v>196</v>
      </c>
      <c r="G12" s="675" t="s">
        <v>46</v>
      </c>
      <c r="H12" s="675" t="s">
        <v>72</v>
      </c>
      <c r="I12" s="677">
        <v>7780</v>
      </c>
      <c r="J12" s="675" t="s">
        <v>673</v>
      </c>
      <c r="K12" s="678">
        <f>=55%*0.95</f>
        <v>0.5225</v>
      </c>
      <c r="L12" s="669">
        <v>0.85</v>
      </c>
      <c r="M12" s="670" t="s"/>
      <c r="N12" s="669">
        <v>0.7</v>
      </c>
      <c r="O12" s="670" t="s"/>
      <c r="P12" s="669">
        <v>0.5</v>
      </c>
      <c r="Q12" s="670" t="s"/>
      <c r="R12" s="666" t="s"/>
    </row>
    <row r="13" spans="1:18" ht="15" customHeight="1">
      <c r="A13" s="671" t="s"/>
      <c r="B13" s="20" t="s"/>
      <c r="C13" s="672" t="s"/>
      <c r="D13" s="666" t="s">
        <v>71</v>
      </c>
      <c r="E13" s="675" t="s">
        <v>78</v>
      </c>
      <c r="F13" s="675" t="s">
        <v>365</v>
      </c>
      <c r="G13" s="675" t="s">
        <v>46</v>
      </c>
      <c r="H13" s="675" t="s">
        <v>72</v>
      </c>
      <c r="I13" s="677">
        <v>10780</v>
      </c>
      <c r="J13" s="675" t="s">
        <v>673</v>
      </c>
      <c r="K13" s="678">
        <f>=55%*0.95</f>
        <v>0.5225</v>
      </c>
      <c r="L13" s="669">
        <v>0.85</v>
      </c>
      <c r="M13" s="670" t="s"/>
      <c r="N13" s="669">
        <v>0.7</v>
      </c>
      <c r="O13" s="670" t="s"/>
      <c r="P13" s="669">
        <v>0.5</v>
      </c>
      <c r="Q13" s="670" t="s"/>
      <c r="R13" s="666" t="s"/>
    </row>
    <row r="14" spans="1:18" ht="15" customHeight="1">
      <c r="A14" s="671" t="s"/>
      <c r="B14" s="20" t="s"/>
      <c r="C14" s="672" t="s"/>
      <c r="D14" s="666" t="s">
        <v>71</v>
      </c>
      <c r="E14" s="675" t="s">
        <v>78</v>
      </c>
      <c r="F14" s="675" t="s">
        <v>367</v>
      </c>
      <c r="G14" s="675" t="s">
        <v>46</v>
      </c>
      <c r="H14" s="675" t="s">
        <v>72</v>
      </c>
      <c r="I14" s="677">
        <v>18000</v>
      </c>
      <c r="J14" s="675" t="s">
        <v>673</v>
      </c>
      <c r="K14" s="678">
        <f>=55%*0.95</f>
        <v>0.5225</v>
      </c>
      <c r="L14" s="669">
        <v>0.85</v>
      </c>
      <c r="M14" s="670" t="s"/>
      <c r="N14" s="669">
        <v>0.7</v>
      </c>
      <c r="O14" s="670" t="s"/>
      <c r="P14" s="669">
        <v>0.5</v>
      </c>
      <c r="Q14" s="670" t="s"/>
      <c r="R14" s="666" t="s"/>
    </row>
    <row r="15" spans="1:18" ht="15" customHeight="1">
      <c r="A15" s="671" t="s"/>
      <c r="B15" s="20" t="s"/>
      <c r="C15" s="672" t="s"/>
      <c r="D15" s="666" t="s">
        <v>71</v>
      </c>
      <c r="E15" s="675" t="s">
        <v>78</v>
      </c>
      <c r="F15" s="675" t="s">
        <v>368</v>
      </c>
      <c r="G15" s="675" t="s">
        <v>46</v>
      </c>
      <c r="H15" s="675" t="s">
        <v>72</v>
      </c>
      <c r="I15" s="677">
        <v>24000</v>
      </c>
      <c r="J15" s="675" t="s">
        <v>673</v>
      </c>
      <c r="K15" s="678">
        <f>=55%*0.95</f>
        <v>0.5225</v>
      </c>
      <c r="L15" s="669">
        <v>0.85</v>
      </c>
      <c r="M15" s="670" t="s"/>
      <c r="N15" s="669">
        <v>0.7</v>
      </c>
      <c r="O15" s="670" t="s"/>
      <c r="P15" s="669">
        <v>0.5</v>
      </c>
      <c r="Q15" s="670" t="s"/>
      <c r="R15" s="666" t="s"/>
    </row>
    <row r="16" spans="1:18" ht="15" customHeight="1">
      <c r="A16" s="671" t="s"/>
      <c r="B16" s="20" t="s"/>
      <c r="C16" s="672" t="s"/>
      <c r="D16" s="666" t="s">
        <v>71</v>
      </c>
      <c r="E16" s="675" t="s">
        <v>230</v>
      </c>
      <c r="F16" s="676" t="s">
        <v>677</v>
      </c>
      <c r="G16" s="675" t="s">
        <v>46</v>
      </c>
      <c r="H16" s="675" t="s">
        <v>72</v>
      </c>
      <c r="I16" s="677">
        <v>705</v>
      </c>
      <c r="J16" s="675" t="s">
        <v>673</v>
      </c>
      <c r="K16" s="678">
        <f>=55%*0.95</f>
        <v>0.5225</v>
      </c>
      <c r="L16" s="669">
        <v>0.85</v>
      </c>
      <c r="M16" s="670" t="s"/>
      <c r="N16" s="669">
        <v>0.7</v>
      </c>
      <c r="O16" s="670" t="s"/>
      <c r="P16" s="669">
        <v>0.5</v>
      </c>
      <c r="Q16" s="670" t="s"/>
      <c r="R16" s="666" t="s"/>
    </row>
    <row r="17" spans="1:18" ht="15" customHeight="1">
      <c r="A17" s="671" t="s"/>
      <c r="B17" s="20" t="s"/>
      <c r="C17" s="672" t="s"/>
      <c r="D17" s="666" t="s">
        <v>71</v>
      </c>
      <c r="E17" s="675" t="s">
        <v>230</v>
      </c>
      <c r="F17" s="676" t="s">
        <v>171</v>
      </c>
      <c r="G17" s="675" t="s">
        <v>46</v>
      </c>
      <c r="H17" s="675" t="s">
        <v>72</v>
      </c>
      <c r="I17" s="677">
        <v>1050</v>
      </c>
      <c r="J17" s="675" t="s">
        <v>673</v>
      </c>
      <c r="K17" s="678">
        <f>=55%*0.95</f>
        <v>0.5225</v>
      </c>
      <c r="L17" s="669">
        <v>0.85</v>
      </c>
      <c r="M17" s="670" t="s"/>
      <c r="N17" s="669">
        <v>0.7</v>
      </c>
      <c r="O17" s="670" t="s"/>
      <c r="P17" s="669">
        <v>0.5</v>
      </c>
      <c r="Q17" s="670" t="s"/>
      <c r="R17" s="666" t="s"/>
    </row>
    <row r="18" spans="1:18" ht="15" customHeight="1">
      <c r="A18" s="671" t="s"/>
      <c r="B18" s="20" t="s"/>
      <c r="C18" s="672" t="s"/>
      <c r="D18" s="666" t="s">
        <v>71</v>
      </c>
      <c r="E18" s="675" t="s">
        <v>230</v>
      </c>
      <c r="F18" s="675" t="s">
        <v>363</v>
      </c>
      <c r="G18" s="675" t="s">
        <v>46</v>
      </c>
      <c r="H18" s="675" t="s">
        <v>72</v>
      </c>
      <c r="I18" s="677">
        <v>1425</v>
      </c>
      <c r="J18" s="675" t="s">
        <v>673</v>
      </c>
      <c r="K18" s="678">
        <f>=55%*0.95</f>
        <v>0.5225</v>
      </c>
      <c r="L18" s="669">
        <v>0.85</v>
      </c>
      <c r="M18" s="670" t="s"/>
      <c r="N18" s="669">
        <v>0.7</v>
      </c>
      <c r="O18" s="670" t="s"/>
      <c r="P18" s="669">
        <v>0.5</v>
      </c>
      <c r="Q18" s="670" t="s"/>
      <c r="R18" s="666" t="s"/>
    </row>
    <row r="19" spans="1:18" ht="15" customHeight="1">
      <c r="A19" s="671" t="s"/>
      <c r="B19" s="20" t="s"/>
      <c r="C19" s="672" t="s"/>
      <c r="D19" s="666" t="s">
        <v>71</v>
      </c>
      <c r="E19" s="675" t="s">
        <v>230</v>
      </c>
      <c r="F19" s="675" t="s">
        <v>175</v>
      </c>
      <c r="G19" s="675" t="s">
        <v>46</v>
      </c>
      <c r="H19" s="675" t="s">
        <v>72</v>
      </c>
      <c r="I19" s="677">
        <v>2850</v>
      </c>
      <c r="J19" s="675" t="s">
        <v>673</v>
      </c>
      <c r="K19" s="678">
        <f>=55%*0.95</f>
        <v>0.5225</v>
      </c>
      <c r="L19" s="669">
        <v>0.85</v>
      </c>
      <c r="M19" s="670" t="s"/>
      <c r="N19" s="669">
        <v>0.7</v>
      </c>
      <c r="O19" s="670" t="s"/>
      <c r="P19" s="669">
        <v>0.5</v>
      </c>
      <c r="Q19" s="670" t="s"/>
      <c r="R19" s="666" t="s"/>
    </row>
    <row r="20" spans="1:18" ht="15" customHeight="1">
      <c r="A20" s="671" t="s"/>
      <c r="B20" s="20" t="s"/>
      <c r="C20" s="672" t="s"/>
      <c r="D20" s="666" t="s">
        <v>71</v>
      </c>
      <c r="E20" s="675" t="s">
        <v>230</v>
      </c>
      <c r="F20" s="675" t="s">
        <v>364</v>
      </c>
      <c r="G20" s="675" t="s">
        <v>46</v>
      </c>
      <c r="H20" s="675" t="s">
        <v>72</v>
      </c>
      <c r="I20" s="677">
        <v>5670</v>
      </c>
      <c r="J20" s="675" t="s">
        <v>673</v>
      </c>
      <c r="K20" s="678">
        <f>=55%*0.95</f>
        <v>0.5225</v>
      </c>
      <c r="L20" s="669">
        <v>0.85</v>
      </c>
      <c r="M20" s="670" t="s"/>
      <c r="N20" s="669">
        <v>0.7</v>
      </c>
      <c r="O20" s="670" t="s"/>
      <c r="P20" s="669">
        <v>0.5</v>
      </c>
      <c r="Q20" s="670" t="s"/>
      <c r="R20" s="666" t="s"/>
    </row>
    <row r="21" spans="1:18" ht="15" customHeight="1">
      <c r="A21" s="671" t="s"/>
      <c r="B21" s="20" t="s"/>
      <c r="C21" s="672" t="s"/>
      <c r="D21" s="666" t="s">
        <v>71</v>
      </c>
      <c r="E21" s="675" t="s">
        <v>230</v>
      </c>
      <c r="F21" s="675" t="s">
        <v>179</v>
      </c>
      <c r="G21" s="675" t="s">
        <v>46</v>
      </c>
      <c r="H21" s="675" t="s">
        <v>72</v>
      </c>
      <c r="I21" s="677">
        <v>7920</v>
      </c>
      <c r="J21" s="675" t="s">
        <v>673</v>
      </c>
      <c r="K21" s="678">
        <f>=55%*0.95</f>
        <v>0.5225</v>
      </c>
      <c r="L21" s="669">
        <v>0.85</v>
      </c>
      <c r="M21" s="670" t="s"/>
      <c r="N21" s="669">
        <v>0.7</v>
      </c>
      <c r="O21" s="670" t="s"/>
      <c r="P21" s="669">
        <v>0.5</v>
      </c>
      <c r="Q21" s="670" t="s"/>
      <c r="R21" s="666" t="s"/>
    </row>
    <row r="22" spans="1:18" ht="15" customHeight="1">
      <c r="A22" s="671" t="s"/>
      <c r="B22" s="20" t="s"/>
      <c r="C22" s="672" t="s"/>
      <c r="D22" s="666" t="s">
        <v>71</v>
      </c>
      <c r="E22" s="675" t="s">
        <v>230</v>
      </c>
      <c r="F22" s="675" t="s">
        <v>196</v>
      </c>
      <c r="G22" s="675" t="s">
        <v>46</v>
      </c>
      <c r="H22" s="675" t="s">
        <v>72</v>
      </c>
      <c r="I22" s="677">
        <v>11170</v>
      </c>
      <c r="J22" s="675" t="s">
        <v>673</v>
      </c>
      <c r="K22" s="678">
        <f>=55%*0.95</f>
        <v>0.5225</v>
      </c>
      <c r="L22" s="669">
        <v>0.85</v>
      </c>
      <c r="M22" s="670" t="s"/>
      <c r="N22" s="669">
        <v>0.7</v>
      </c>
      <c r="O22" s="670" t="s"/>
      <c r="P22" s="669">
        <v>0.5</v>
      </c>
      <c r="Q22" s="670" t="s"/>
      <c r="R22" s="666" t="s"/>
    </row>
    <row r="23" spans="1:18" ht="15" customHeight="1">
      <c r="A23" s="671" t="s"/>
      <c r="B23" s="20" t="s"/>
      <c r="C23" s="672" t="s"/>
      <c r="D23" s="666" t="s">
        <v>71</v>
      </c>
      <c r="E23" s="675" t="s">
        <v>230</v>
      </c>
      <c r="F23" s="675" t="s">
        <v>365</v>
      </c>
      <c r="G23" s="675" t="s">
        <v>46</v>
      </c>
      <c r="H23" s="675" t="s">
        <v>72</v>
      </c>
      <c r="I23" s="677">
        <v>14170</v>
      </c>
      <c r="J23" s="675" t="s">
        <v>673</v>
      </c>
      <c r="K23" s="678">
        <f>=55%*0.95</f>
        <v>0.5225</v>
      </c>
      <c r="L23" s="669">
        <v>0.85</v>
      </c>
      <c r="M23" s="670" t="s"/>
      <c r="N23" s="669">
        <v>0.7</v>
      </c>
      <c r="O23" s="670" t="s"/>
      <c r="P23" s="669">
        <v>0.5</v>
      </c>
      <c r="Q23" s="670" t="s"/>
      <c r="R23" s="666" t="s"/>
    </row>
    <row r="24" spans="1:18" ht="15" customHeight="1">
      <c r="A24" s="671" t="s"/>
      <c r="B24" s="20" t="s"/>
      <c r="C24" s="672" t="s"/>
      <c r="D24" s="666" t="s">
        <v>71</v>
      </c>
      <c r="E24" s="675" t="s">
        <v>230</v>
      </c>
      <c r="F24" s="675" t="s">
        <v>367</v>
      </c>
      <c r="G24" s="675" t="s">
        <v>46</v>
      </c>
      <c r="H24" s="675" t="s">
        <v>72</v>
      </c>
      <c r="I24" s="677">
        <v>27000</v>
      </c>
      <c r="J24" s="675" t="s">
        <v>673</v>
      </c>
      <c r="K24" s="678">
        <f>=55%*0.95</f>
        <v>0.5225</v>
      </c>
      <c r="L24" s="669">
        <v>0.85</v>
      </c>
      <c r="M24" s="670" t="s"/>
      <c r="N24" s="669">
        <v>0.7</v>
      </c>
      <c r="O24" s="670" t="s"/>
      <c r="P24" s="669">
        <v>0.5</v>
      </c>
      <c r="Q24" s="670" t="s"/>
      <c r="R24" s="666" t="s"/>
    </row>
    <row r="25" spans="1:18" ht="15" customHeight="1">
      <c r="A25" s="679" t="s"/>
      <c r="B25" s="49" t="s"/>
      <c r="C25" s="672" t="s"/>
      <c r="D25" s="666" t="s">
        <v>71</v>
      </c>
      <c r="E25" s="675" t="s">
        <v>230</v>
      </c>
      <c r="F25" s="675" t="s">
        <v>368</v>
      </c>
      <c r="G25" s="675" t="s">
        <v>46</v>
      </c>
      <c r="H25" s="675" t="s">
        <v>72</v>
      </c>
      <c r="I25" s="677">
        <v>36000</v>
      </c>
      <c r="J25" s="675" t="s">
        <v>673</v>
      </c>
      <c r="K25" s="678">
        <f>=55%*0.95</f>
        <v>0.5225</v>
      </c>
      <c r="L25" s="669">
        <v>0.85</v>
      </c>
      <c r="M25" s="670" t="s"/>
      <c r="N25" s="669">
        <v>0.7</v>
      </c>
      <c r="O25" s="670" t="s"/>
      <c r="P25" s="669">
        <v>0.5</v>
      </c>
      <c r="Q25" s="670" t="s"/>
      <c r="R25" s="666" t="s"/>
    </row>
    <row r="26" spans="1:18" ht="15" customHeight="1">
      <c r="A26" s="664">
        <v>3</v>
      </c>
      <c r="B26" s="665" t="s">
        <v>667</v>
      </c>
      <c r="C26" s="667" t="s">
        <v>678</v>
      </c>
      <c r="D26" s="666" t="s">
        <v>71</v>
      </c>
      <c r="E26" s="676" t="s">
        <v>515</v>
      </c>
      <c r="F26" s="675" t="s"/>
      <c r="G26" s="675" t="s">
        <v>46</v>
      </c>
      <c r="H26" s="675" t="s">
        <v>72</v>
      </c>
      <c r="I26" s="680">
        <v>980</v>
      </c>
      <c r="J26" s="675" t="s">
        <v>673</v>
      </c>
      <c r="K26" s="678">
        <f>=55%*0.95</f>
        <v>0.5225</v>
      </c>
      <c r="L26" s="669">
        <v>0.85</v>
      </c>
      <c r="M26" s="670">
        <f>=I26*12*L26*K26</f>
        <v>5222.91</v>
      </c>
      <c r="N26" s="669">
        <v>0.7</v>
      </c>
      <c r="O26" s="670">
        <f>=I26*24*N26*K26</f>
        <v>8602.44</v>
      </c>
      <c r="P26" s="669">
        <v>0.5</v>
      </c>
      <c r="Q26" s="670">
        <f>=I26*36*P26*K26</f>
        <v>9216.9</v>
      </c>
      <c r="R26" s="666" t="s"/>
    </row>
    <row r="27" spans="1:18" ht="15" customHeight="1">
      <c r="A27" s="671" t="s"/>
      <c r="B27" s="20" t="s"/>
      <c r="C27" s="672" t="s"/>
      <c r="D27" s="666" t="s">
        <v>71</v>
      </c>
      <c r="E27" s="676" t="s">
        <v>50</v>
      </c>
      <c r="F27" s="675" t="s"/>
      <c r="G27" s="675" t="s">
        <v>46</v>
      </c>
      <c r="H27" s="675" t="s">
        <v>72</v>
      </c>
      <c r="I27" s="680">
        <v>10</v>
      </c>
      <c r="J27" s="675" t="s">
        <v>673</v>
      </c>
      <c r="K27" s="678">
        <f>=55%*0.95</f>
        <v>0.5225</v>
      </c>
      <c r="L27" s="669">
        <v>0.85</v>
      </c>
      <c r="M27" s="670">
        <f>=I27*12*L27*K27</f>
        <v>53.295</v>
      </c>
      <c r="N27" s="669">
        <v>0.7</v>
      </c>
      <c r="O27" s="670">
        <f>=I27*24*N27*K27</f>
        <v>87.78</v>
      </c>
      <c r="P27" s="669">
        <v>0.5</v>
      </c>
      <c r="Q27" s="670">
        <f>=I27*36*P27*K27</f>
        <v>94.05</v>
      </c>
      <c r="R27" s="666" t="s"/>
    </row>
    <row r="28" spans="1:18" ht="15" customHeight="1">
      <c r="A28" s="671" t="s"/>
      <c r="B28" s="20" t="s"/>
      <c r="C28" s="672" t="s"/>
      <c r="D28" s="666" t="s">
        <v>71</v>
      </c>
      <c r="E28" s="676" t="s">
        <v>44</v>
      </c>
      <c r="F28" s="675" t="s"/>
      <c r="G28" s="675" t="s">
        <v>46</v>
      </c>
      <c r="H28" s="675" t="s">
        <v>72</v>
      </c>
      <c r="I28" s="680">
        <v>90</v>
      </c>
      <c r="J28" s="675" t="s">
        <v>673</v>
      </c>
      <c r="K28" s="678">
        <f>=55%*0.95</f>
        <v>0.5225</v>
      </c>
      <c r="L28" s="669">
        <v>0.85</v>
      </c>
      <c r="M28" s="670">
        <f>=I28*12*L28*K28</f>
        <v>479.655</v>
      </c>
      <c r="N28" s="669">
        <v>0.7</v>
      </c>
      <c r="O28" s="670">
        <f>=I28*24*N28*K28</f>
        <v>790.02</v>
      </c>
      <c r="P28" s="669">
        <v>0.5</v>
      </c>
      <c r="Q28" s="670">
        <f>=I28*36*P28*K28</f>
        <v>846.45</v>
      </c>
      <c r="R28" s="666" t="s"/>
    </row>
    <row r="29" spans="1:18" ht="15" customHeight="1">
      <c r="A29" s="671" t="s"/>
      <c r="B29" s="20" t="s"/>
      <c r="C29" s="672" t="s"/>
      <c r="D29" s="666" t="s">
        <v>71</v>
      </c>
      <c r="E29" s="676" t="s">
        <v>74</v>
      </c>
      <c r="F29" s="675" t="s"/>
      <c r="G29" s="675" t="s">
        <v>46</v>
      </c>
      <c r="H29" s="675" t="s">
        <v>72</v>
      </c>
      <c r="I29" s="680">
        <v>200</v>
      </c>
      <c r="J29" s="675" t="s">
        <v>673</v>
      </c>
      <c r="K29" s="678">
        <f>=55%*0.95</f>
        <v>0.5225</v>
      </c>
      <c r="L29" s="669">
        <v>0.85</v>
      </c>
      <c r="M29" s="670">
        <f>=I29*12*L29*K29</f>
        <v>1065.9</v>
      </c>
      <c r="N29" s="669">
        <v>0.7</v>
      </c>
      <c r="O29" s="670">
        <f>=I29*24*N29*K29</f>
        <v>1755.6</v>
      </c>
      <c r="P29" s="669">
        <v>0.5</v>
      </c>
      <c r="Q29" s="670">
        <f>=I29*36*P29*K29</f>
        <v>1881</v>
      </c>
      <c r="R29" s="666" t="s"/>
    </row>
    <row r="30" spans="1:18" ht="15" customHeight="1">
      <c r="A30" s="671" t="s"/>
      <c r="B30" s="20" t="s"/>
      <c r="C30" s="672" t="s"/>
      <c r="D30" s="666" t="s">
        <v>71</v>
      </c>
      <c r="E30" s="676" t="s">
        <v>679</v>
      </c>
      <c r="F30" s="675" t="s"/>
      <c r="G30" s="676" t="s">
        <v>335</v>
      </c>
      <c r="H30" s="676" t="s">
        <v>672</v>
      </c>
      <c r="I30" s="677">
        <v>0.42</v>
      </c>
      <c r="J30" s="675" t="s">
        <v>673</v>
      </c>
      <c r="K30" s="678">
        <f>=55%</f>
        <v>0.55</v>
      </c>
      <c r="L30" s="669">
        <v>0.85</v>
      </c>
      <c r="M30" s="670" t="s">
        <v>674</v>
      </c>
      <c r="N30" s="669">
        <v>0.7</v>
      </c>
      <c r="O30" s="670" t="s">
        <v>674</v>
      </c>
      <c r="P30" s="669">
        <v>0.5</v>
      </c>
      <c r="Q30" s="670" t="s">
        <v>674</v>
      </c>
      <c r="R30" s="666" t="s"/>
    </row>
    <row r="31" spans="1:18" ht="15" customHeight="1">
      <c r="A31" s="671" t="s"/>
      <c r="B31" s="20" t="s"/>
      <c r="C31" s="672" t="s"/>
      <c r="D31" s="666" t="s">
        <v>71</v>
      </c>
      <c r="E31" s="676" t="s">
        <v>680</v>
      </c>
      <c r="F31" s="675" t="s"/>
      <c r="G31" s="675" t="s">
        <v>46</v>
      </c>
      <c r="H31" s="675" t="s">
        <v>72</v>
      </c>
      <c r="I31" s="677">
        <v>300</v>
      </c>
      <c r="J31" s="675" t="s">
        <v>673</v>
      </c>
      <c r="K31" s="678">
        <f>=55%*0.95</f>
        <v>0.5225</v>
      </c>
      <c r="L31" s="669">
        <v>0.85</v>
      </c>
      <c r="M31" s="670">
        <f>=I31*12*L31*K31</f>
        <v>1598.85</v>
      </c>
      <c r="N31" s="669">
        <v>0.7</v>
      </c>
      <c r="O31" s="670">
        <f>=I31*24*N31*K31</f>
        <v>2633.4</v>
      </c>
      <c r="P31" s="669">
        <v>0.5</v>
      </c>
      <c r="Q31" s="670">
        <f>=I31*36*P31*K31</f>
        <v>2821.5</v>
      </c>
      <c r="R31" s="666" t="s"/>
    </row>
    <row r="32" spans="1:18" ht="15" customHeight="1">
      <c r="A32" s="671" t="s"/>
      <c r="B32" s="20" t="s"/>
      <c r="C32" s="672" t="s"/>
      <c r="D32" s="666" t="s">
        <v>71</v>
      </c>
      <c r="E32" s="676" t="s">
        <v>681</v>
      </c>
      <c r="F32" s="675" t="s"/>
      <c r="G32" s="676" t="s">
        <v>335</v>
      </c>
      <c r="H32" s="676" t="s">
        <v>672</v>
      </c>
      <c r="I32" s="680">
        <v>0.18</v>
      </c>
      <c r="J32" s="675" t="s">
        <v>673</v>
      </c>
      <c r="K32" s="678">
        <f>=55%</f>
        <v>0.55</v>
      </c>
      <c r="L32" s="669">
        <v>0.85</v>
      </c>
      <c r="M32" s="670" t="s">
        <v>674</v>
      </c>
      <c r="N32" s="669">
        <v>0.7</v>
      </c>
      <c r="O32" s="670" t="s">
        <v>674</v>
      </c>
      <c r="P32" s="669">
        <v>0.5</v>
      </c>
      <c r="Q32" s="670" t="s">
        <v>674</v>
      </c>
      <c r="R32" s="666" t="s"/>
    </row>
    <row r="33" spans="1:18" ht="15" customHeight="1">
      <c r="A33" s="679" t="s"/>
      <c r="B33" s="49" t="s"/>
      <c r="C33" s="672" t="s"/>
      <c r="D33" s="666" t="s">
        <v>71</v>
      </c>
      <c r="E33" s="676" t="s">
        <v>230</v>
      </c>
      <c r="F33" s="675" t="s"/>
      <c r="G33" s="675" t="s">
        <v>46</v>
      </c>
      <c r="H33" s="675" t="s">
        <v>72</v>
      </c>
      <c r="I33" s="677">
        <v>40</v>
      </c>
      <c r="J33" s="675" t="s">
        <v>673</v>
      </c>
      <c r="K33" s="678">
        <f>=55%*0.95</f>
        <v>0.5225</v>
      </c>
      <c r="L33" s="669">
        <v>0.85</v>
      </c>
      <c r="M33" s="670">
        <f>=I33*12*L33*K33</f>
        <v>213.18</v>
      </c>
      <c r="N33" s="669">
        <v>0.7</v>
      </c>
      <c r="O33" s="670">
        <f>=I33*24*N33*K33</f>
        <v>351.12</v>
      </c>
      <c r="P33" s="669">
        <v>0.5</v>
      </c>
      <c r="Q33" s="670">
        <f>=I33*36*P33*K33</f>
        <v>376.2</v>
      </c>
      <c r="R33" s="666" t="s"/>
    </row>
    <row r="34" spans="1:18" ht="21" customHeight="1">
      <c r="A34" s="664">
        <v>5</v>
      </c>
      <c r="B34" s="665" t="s">
        <v>667</v>
      </c>
      <c r="C34" s="667" t="s">
        <v>483</v>
      </c>
      <c r="D34" s="667" t="s">
        <v>669</v>
      </c>
      <c r="E34" s="676" t="s">
        <v>682</v>
      </c>
      <c r="F34" s="675" t="s"/>
      <c r="G34" s="676" t="s">
        <v>335</v>
      </c>
      <c r="H34" s="676" t="s">
        <v>213</v>
      </c>
      <c r="I34" s="680">
        <v>0.015458</v>
      </c>
      <c r="J34" s="675" t="s">
        <v>673</v>
      </c>
      <c r="K34" s="678">
        <f>=55%</f>
        <v>0.55</v>
      </c>
      <c r="L34" s="669" t="s">
        <v>674</v>
      </c>
      <c r="M34" s="670" t="s"/>
      <c r="N34" s="666" t="s">
        <v>674</v>
      </c>
      <c r="O34" s="670" t="s"/>
      <c r="P34" s="666" t="s">
        <v>674</v>
      </c>
      <c r="Q34" s="670" t="s"/>
      <c r="R34" s="666" t="s"/>
    </row>
    <row r="35" spans="1:18" ht="22.5" customHeight="1">
      <c r="A35" s="671" t="s"/>
      <c r="B35" s="20" t="s"/>
      <c r="C35" s="672" t="s"/>
      <c r="D35" s="667" t="s">
        <v>669</v>
      </c>
      <c r="E35" s="676" t="s">
        <v>683</v>
      </c>
      <c r="F35" s="675" t="s"/>
      <c r="G35" s="676" t="s">
        <v>512</v>
      </c>
      <c r="H35" s="676" t="s">
        <v>512</v>
      </c>
      <c r="I35" s="680">
        <v>0</v>
      </c>
      <c r="J35" s="675" t="s"/>
      <c r="K35" s="678">
        <f>=55%</f>
        <v>0.55</v>
      </c>
      <c r="L35" s="669" t="s">
        <v>674</v>
      </c>
      <c r="M35" s="670" t="s"/>
      <c r="N35" s="666" t="s">
        <v>674</v>
      </c>
      <c r="O35" s="670" t="s"/>
      <c r="P35" s="666" t="s">
        <v>674</v>
      </c>
      <c r="Q35" s="670" t="s"/>
      <c r="R35" s="666" t="s"/>
    </row>
    <row r="36" spans="1:18" ht="21.75" customHeight="1">
      <c r="A36" s="671" t="s"/>
      <c r="B36" s="20" t="s"/>
      <c r="C36" s="672" t="s"/>
      <c r="D36" s="667" t="s">
        <v>669</v>
      </c>
      <c r="E36" s="676" t="s">
        <v>684</v>
      </c>
      <c r="F36" s="675" t="s"/>
      <c r="G36" s="676" t="s">
        <v>335</v>
      </c>
      <c r="H36" s="676" t="s">
        <v>685</v>
      </c>
      <c r="I36" s="680">
        <v>0.6</v>
      </c>
      <c r="J36" s="675" t="s">
        <v>673</v>
      </c>
      <c r="K36" s="678">
        <f>=55%</f>
        <v>0.55</v>
      </c>
      <c r="L36" s="669" t="s">
        <v>674</v>
      </c>
      <c r="M36" s="670" t="s"/>
      <c r="N36" s="666" t="s">
        <v>674</v>
      </c>
      <c r="O36" s="670" t="s"/>
      <c r="P36" s="666" t="s">
        <v>674</v>
      </c>
      <c r="Q36" s="670" t="s"/>
      <c r="R36" s="666" t="s"/>
    </row>
    <row r="37" spans="1:18" ht="19.5" customHeight="1">
      <c r="A37" s="671" t="s"/>
      <c r="B37" s="20" t="s"/>
      <c r="C37" s="672" t="s"/>
      <c r="D37" s="667" t="s">
        <v>669</v>
      </c>
      <c r="E37" s="676" t="s">
        <v>686</v>
      </c>
      <c r="F37" s="675" t="s"/>
      <c r="G37" s="676" t="s">
        <v>512</v>
      </c>
      <c r="H37" s="676" t="s">
        <v>512</v>
      </c>
      <c r="I37" s="680">
        <v>0</v>
      </c>
      <c r="J37" s="675" t="s"/>
      <c r="K37" s="678">
        <f>=55%</f>
        <v>0.55</v>
      </c>
      <c r="L37" s="669" t="s">
        <v>674</v>
      </c>
      <c r="M37" s="670" t="s"/>
      <c r="N37" s="666" t="s">
        <v>674</v>
      </c>
      <c r="O37" s="670" t="s"/>
      <c r="P37" s="666" t="s">
        <v>674</v>
      </c>
      <c r="Q37" s="670" t="s"/>
      <c r="R37" s="666" t="s"/>
    </row>
    <row r="38" spans="1:18" ht="20.25" customHeight="1">
      <c r="A38" s="671" t="s"/>
      <c r="B38" s="20" t="s"/>
      <c r="C38" s="672" t="s"/>
      <c r="D38" s="667" t="s">
        <v>669</v>
      </c>
      <c r="E38" s="676" t="s">
        <v>687</v>
      </c>
      <c r="F38" s="675" t="s"/>
      <c r="G38" s="675" t="s">
        <v>46</v>
      </c>
      <c r="H38" s="676" t="s">
        <v>513</v>
      </c>
      <c r="I38" s="680">
        <v>2000</v>
      </c>
      <c r="J38" s="675" t="s">
        <v>673</v>
      </c>
      <c r="K38" s="678">
        <f>=55%*0.95</f>
        <v>0.5225</v>
      </c>
      <c r="L38" s="669">
        <v>0.85</v>
      </c>
      <c r="M38" s="670" t="s"/>
      <c r="N38" s="666" t="s"/>
      <c r="O38" s="670" t="s"/>
      <c r="P38" s="666" t="s"/>
      <c r="Q38" s="670" t="s"/>
      <c r="R38" s="666" t="s"/>
    </row>
    <row r="39" spans="1:18" ht="15" customHeight="1">
      <c r="A39" s="664">
        <v>6</v>
      </c>
      <c r="B39" s="665" t="s">
        <v>667</v>
      </c>
      <c r="C39" s="667" t="s">
        <v>688</v>
      </c>
      <c r="D39" s="667" t="s">
        <v>669</v>
      </c>
      <c r="E39" s="676" t="s">
        <v>689</v>
      </c>
      <c r="F39" s="675" t="s"/>
      <c r="G39" s="675" t="s">
        <v>46</v>
      </c>
      <c r="H39" s="676" t="s">
        <v>66</v>
      </c>
      <c r="I39" s="680">
        <v>3000</v>
      </c>
      <c r="J39" s="675" t="s">
        <v>673</v>
      </c>
      <c r="K39" s="678">
        <f>=55%</f>
        <v>0.55</v>
      </c>
      <c r="L39" s="669">
        <v>0.85</v>
      </c>
      <c r="M39" s="670" t="s"/>
      <c r="N39" s="666" t="s">
        <v>674</v>
      </c>
      <c r="O39" s="670" t="s"/>
      <c r="P39" s="666" t="s">
        <v>674</v>
      </c>
      <c r="Q39" s="670" t="s"/>
      <c r="R39" s="666" t="s"/>
    </row>
    <row r="40" spans="1:18" ht="15" customHeight="1">
      <c r="A40" s="671" t="s"/>
      <c r="B40" s="20" t="s"/>
      <c r="C40" s="672" t="s"/>
      <c r="D40" s="667" t="s">
        <v>669</v>
      </c>
      <c r="E40" s="667" t="s">
        <v>690</v>
      </c>
      <c r="F40" s="666" t="s"/>
      <c r="G40" s="666" t="s">
        <v>46</v>
      </c>
      <c r="H40" s="667" t="s">
        <v>66</v>
      </c>
      <c r="I40" s="668">
        <v>6000</v>
      </c>
      <c r="J40" s="666" t="s">
        <v>673</v>
      </c>
      <c r="K40" s="681">
        <f>=55%</f>
        <v>0.55</v>
      </c>
      <c r="L40" s="669">
        <v>0.85</v>
      </c>
      <c r="M40" s="670" t="s"/>
      <c r="N40" s="666" t="s">
        <v>674</v>
      </c>
      <c r="O40" s="670" t="s"/>
      <c r="P40" s="666" t="s">
        <v>674</v>
      </c>
      <c r="Q40" s="670" t="s"/>
      <c r="R40" s="666" t="s"/>
    </row>
    <row r="41" spans="1:18" ht="15" customHeight="1">
      <c r="A41" s="679" t="s"/>
      <c r="B41" s="49" t="s"/>
      <c r="C41" s="672" t="s"/>
      <c r="D41" s="667" t="s">
        <v>669</v>
      </c>
      <c r="E41" s="667" t="s">
        <v>691</v>
      </c>
      <c r="F41" s="666" t="s"/>
      <c r="G41" s="666" t="s">
        <v>46</v>
      </c>
      <c r="H41" s="667" t="s">
        <v>66</v>
      </c>
      <c r="I41" s="668">
        <v>24000</v>
      </c>
      <c r="J41" s="666" t="s">
        <v>673</v>
      </c>
      <c r="K41" s="681">
        <f>=55%</f>
        <v>0.55</v>
      </c>
      <c r="L41" s="669">
        <v>0.85</v>
      </c>
      <c r="M41" s="670" t="s"/>
      <c r="N41" s="666" t="s">
        <v>674</v>
      </c>
      <c r="O41" s="670" t="s"/>
      <c r="P41" s="666" t="s">
        <v>674</v>
      </c>
      <c r="Q41" s="670" t="s"/>
      <c r="R41" s="666" t="s"/>
    </row>
    <row r="42" spans="1:18" ht="15" customHeight="1">
      <c r="A42" s="664">
        <v>7</v>
      </c>
      <c r="B42" s="665" t="s">
        <v>692</v>
      </c>
      <c r="C42" s="667" t="s">
        <v>693</v>
      </c>
      <c r="D42" s="666" t="s">
        <v>71</v>
      </c>
      <c r="E42" s="667" t="s">
        <v>694</v>
      </c>
      <c r="F42" s="666" t="s"/>
      <c r="G42" s="667" t="s">
        <v>335</v>
      </c>
      <c r="H42" s="667" t="s">
        <v>672</v>
      </c>
      <c r="I42" s="668">
        <v>0.31</v>
      </c>
      <c r="J42" s="666" t="s">
        <v>673</v>
      </c>
      <c r="K42" s="669">
        <v>0.55</v>
      </c>
      <c r="L42" s="669" t="s">
        <v>674</v>
      </c>
      <c r="M42" s="670" t="s"/>
      <c r="N42" s="669" t="s">
        <v>674</v>
      </c>
      <c r="O42" s="670" t="s"/>
      <c r="P42" s="669" t="s">
        <v>674</v>
      </c>
      <c r="Q42" s="670" t="s"/>
      <c r="R42" s="666" t="s"/>
    </row>
    <row r="43" spans="1:18" ht="15" customHeight="1">
      <c r="A43" s="671" t="s"/>
      <c r="B43" s="20" t="s"/>
      <c r="C43" s="672" t="s"/>
      <c r="D43" s="666" t="s">
        <v>71</v>
      </c>
      <c r="E43" s="667" t="s">
        <v>50</v>
      </c>
      <c r="F43" s="666" t="s"/>
      <c r="G43" s="666" t="s">
        <v>46</v>
      </c>
      <c r="H43" s="667" t="s">
        <v>72</v>
      </c>
      <c r="I43" s="668" t="s">
        <v>695</v>
      </c>
      <c r="J43" s="666" t="s">
        <v>673</v>
      </c>
      <c r="K43" s="678">
        <f>=55%*0.95</f>
        <v>0.5225</v>
      </c>
      <c r="L43" s="669" t="s">
        <v>674</v>
      </c>
      <c r="M43" s="670" t="s"/>
      <c r="N43" s="666" t="s">
        <v>674</v>
      </c>
      <c r="O43" s="670" t="s"/>
      <c r="P43" s="666" t="s">
        <v>674</v>
      </c>
      <c r="Q43" s="670" t="s"/>
      <c r="R43" s="666" t="s"/>
    </row>
    <row r="44" spans="1:18" ht="15" customHeight="1">
      <c r="A44" s="671" t="s"/>
      <c r="B44" s="20" t="s"/>
      <c r="C44" s="672" t="s"/>
      <c r="D44" s="666" t="s">
        <v>71</v>
      </c>
      <c r="E44" s="667" t="s">
        <v>230</v>
      </c>
      <c r="F44" s="666" t="s"/>
      <c r="G44" s="666" t="s">
        <v>46</v>
      </c>
      <c r="H44" s="667" t="s">
        <v>72</v>
      </c>
      <c r="I44" s="668">
        <v>150</v>
      </c>
      <c r="J44" s="666" t="s">
        <v>673</v>
      </c>
      <c r="K44" s="678">
        <f>=55%*0.95</f>
        <v>0.5225</v>
      </c>
      <c r="L44" s="669">
        <v>0.85</v>
      </c>
      <c r="M44" s="670" t="s"/>
      <c r="N44" s="669">
        <v>0.7</v>
      </c>
      <c r="O44" s="670" t="s"/>
      <c r="P44" s="669">
        <v>0.5</v>
      </c>
      <c r="Q44" s="670" t="s"/>
      <c r="R44" s="666" t="s"/>
    </row>
    <row r="45" spans="1:18" ht="15" customHeight="1">
      <c r="A45" s="664">
        <v>8</v>
      </c>
      <c r="B45" s="665" t="s">
        <v>692</v>
      </c>
      <c r="C45" s="666" t="s">
        <v>696</v>
      </c>
      <c r="D45" s="666" t="s">
        <v>71</v>
      </c>
      <c r="E45" s="667" t="s">
        <v>697</v>
      </c>
      <c r="F45" s="666" t="s"/>
      <c r="G45" s="666" t="s">
        <v>46</v>
      </c>
      <c r="H45" s="667" t="s">
        <v>66</v>
      </c>
      <c r="I45" s="670">
        <v>2800</v>
      </c>
      <c r="J45" s="666" t="s">
        <v>673</v>
      </c>
      <c r="K45" s="669">
        <v>0.55</v>
      </c>
      <c r="L45" s="669">
        <v>0.85</v>
      </c>
      <c r="M45" s="670" t="s"/>
      <c r="N45" s="669">
        <v>0.7</v>
      </c>
      <c r="O45" s="670" t="s"/>
      <c r="P45" s="669">
        <v>0.5</v>
      </c>
      <c r="Q45" s="670" t="s"/>
      <c r="R45" s="666" t="s"/>
    </row>
    <row r="46" spans="1:18" ht="15" customHeight="1">
      <c r="A46" s="671" t="s"/>
      <c r="B46" s="20" t="s"/>
      <c r="C46" s="672" t="s"/>
      <c r="D46" s="666" t="s">
        <v>71</v>
      </c>
      <c r="E46" s="667" t="s">
        <v>698</v>
      </c>
      <c r="F46" s="666" t="s"/>
      <c r="G46" s="666" t="s">
        <v>46</v>
      </c>
      <c r="H46" s="667" t="s">
        <v>72</v>
      </c>
      <c r="I46" s="670">
        <v>50</v>
      </c>
      <c r="J46" s="666" t="s">
        <v>673</v>
      </c>
      <c r="K46" s="669">
        <v>0.55</v>
      </c>
      <c r="L46" s="669">
        <v>0.85</v>
      </c>
      <c r="M46" s="670" t="s"/>
      <c r="N46" s="669">
        <v>0.7</v>
      </c>
      <c r="O46" s="670" t="s"/>
      <c r="P46" s="669">
        <v>0.5</v>
      </c>
      <c r="Q46" s="670" t="s"/>
      <c r="R46" s="666" t="s"/>
    </row>
    <row r="47" spans="1:18" ht="15" customHeight="1">
      <c r="A47" s="671" t="s"/>
      <c r="B47" s="20" t="s"/>
      <c r="C47" s="672" t="s"/>
      <c r="D47" s="666" t="s">
        <v>71</v>
      </c>
      <c r="E47" s="667" t="s">
        <v>699</v>
      </c>
      <c r="F47" s="666" t="s"/>
      <c r="G47" s="666" t="s">
        <v>46</v>
      </c>
      <c r="H47" s="667" t="s">
        <v>700</v>
      </c>
      <c r="I47" s="670">
        <v>50</v>
      </c>
      <c r="J47" s="666" t="s">
        <v>673</v>
      </c>
      <c r="K47" s="669">
        <v>0.55</v>
      </c>
      <c r="L47" s="669">
        <v>0.85</v>
      </c>
      <c r="M47" s="670" t="s"/>
      <c r="N47" s="669">
        <v>0.7</v>
      </c>
      <c r="O47" s="670" t="s"/>
      <c r="P47" s="669">
        <v>0.5</v>
      </c>
      <c r="Q47" s="670" t="s"/>
      <c r="R47" s="666" t="s"/>
    </row>
    <row r="48" spans="1:18" ht="15" customHeight="1">
      <c r="A48" s="671" t="s"/>
      <c r="B48" s="20" t="s"/>
      <c r="C48" s="672" t="s"/>
      <c r="D48" s="666" t="s">
        <v>71</v>
      </c>
      <c r="E48" s="666" t="s">
        <v>701</v>
      </c>
      <c r="F48" s="666" t="s"/>
      <c r="G48" s="666" t="s">
        <v>46</v>
      </c>
      <c r="H48" s="667" t="s">
        <v>66</v>
      </c>
      <c r="I48" s="668">
        <v>9600</v>
      </c>
      <c r="J48" s="666" t="s">
        <v>673</v>
      </c>
      <c r="K48" s="669">
        <v>0.55</v>
      </c>
      <c r="L48" s="669">
        <v>0.85</v>
      </c>
      <c r="M48" s="670" t="s"/>
      <c r="N48" s="669">
        <v>0.7</v>
      </c>
      <c r="O48" s="670" t="s"/>
      <c r="P48" s="669">
        <v>0.5</v>
      </c>
      <c r="Q48" s="670" t="s"/>
      <c r="R48" s="666" t="s"/>
    </row>
    <row r="49" spans="1:18" ht="15" customHeight="1">
      <c r="A49" s="671" t="s"/>
      <c r="B49" s="20" t="s"/>
      <c r="C49" s="672" t="s"/>
      <c r="D49" s="666" t="s">
        <v>71</v>
      </c>
      <c r="E49" s="666" t="s">
        <v>702</v>
      </c>
      <c r="F49" s="666" t="s"/>
      <c r="G49" s="666" t="s">
        <v>46</v>
      </c>
      <c r="H49" s="667" t="s">
        <v>72</v>
      </c>
      <c r="I49" s="668">
        <v>50</v>
      </c>
      <c r="J49" s="666" t="s">
        <v>673</v>
      </c>
      <c r="K49" s="669">
        <v>0.55</v>
      </c>
      <c r="L49" s="669">
        <v>0.85</v>
      </c>
      <c r="M49" s="670" t="s"/>
      <c r="N49" s="669">
        <v>0.7</v>
      </c>
      <c r="O49" s="670" t="s"/>
      <c r="P49" s="669">
        <v>0.5</v>
      </c>
      <c r="Q49" s="670" t="s"/>
      <c r="R49" s="666" t="s"/>
    </row>
    <row r="50" spans="1:18" ht="15" customHeight="1">
      <c r="A50" s="671" t="s"/>
      <c r="B50" s="20" t="s"/>
      <c r="C50" s="672" t="s"/>
      <c r="D50" s="666" t="s">
        <v>71</v>
      </c>
      <c r="E50" s="666" t="s">
        <v>703</v>
      </c>
      <c r="F50" s="666" t="s"/>
      <c r="G50" s="666" t="s">
        <v>46</v>
      </c>
      <c r="H50" s="667" t="s">
        <v>700</v>
      </c>
      <c r="I50" s="668">
        <v>50</v>
      </c>
      <c r="J50" s="666" t="s">
        <v>673</v>
      </c>
      <c r="K50" s="669">
        <v>0.55</v>
      </c>
      <c r="L50" s="669">
        <v>0.85</v>
      </c>
      <c r="M50" s="670" t="s"/>
      <c r="N50" s="669">
        <v>0.7</v>
      </c>
      <c r="O50" s="670" t="s"/>
      <c r="P50" s="669">
        <v>0.5</v>
      </c>
      <c r="Q50" s="670" t="s"/>
      <c r="R50" s="666" t="s"/>
    </row>
    <row r="51" spans="1:18" ht="15" customHeight="1">
      <c r="A51" s="679" t="s"/>
      <c r="B51" s="49" t="s"/>
      <c r="C51" s="672" t="s"/>
      <c r="D51" s="666" t="s">
        <v>71</v>
      </c>
      <c r="E51" s="666" t="s">
        <v>704</v>
      </c>
      <c r="F51" s="666" t="s"/>
      <c r="G51" s="666" t="s">
        <v>46</v>
      </c>
      <c r="H51" s="667" t="s">
        <v>72</v>
      </c>
      <c r="I51" s="668">
        <v>2000</v>
      </c>
      <c r="J51" s="666" t="s">
        <v>673</v>
      </c>
      <c r="K51" s="669">
        <v>0.55</v>
      </c>
      <c r="L51" s="669">
        <v>0.85</v>
      </c>
      <c r="M51" s="670" t="s"/>
      <c r="N51" s="669">
        <v>0.7</v>
      </c>
      <c r="O51" s="670" t="s"/>
      <c r="P51" s="669">
        <v>0.5</v>
      </c>
      <c r="Q51" s="670" t="s"/>
      <c r="R51" s="666" t="s"/>
    </row>
    <row r="52" spans="1:18" ht="15" customHeight="1">
      <c r="A52" s="664">
        <v>9</v>
      </c>
      <c r="B52" s="665" t="s">
        <v>692</v>
      </c>
      <c r="C52" s="667" t="s">
        <v>705</v>
      </c>
      <c r="D52" s="666" t="s">
        <v>71</v>
      </c>
      <c r="E52" s="667" t="s">
        <v>706</v>
      </c>
      <c r="F52" s="666" t="s"/>
      <c r="G52" s="667" t="s">
        <v>335</v>
      </c>
      <c r="H52" s="667" t="s">
        <v>39</v>
      </c>
      <c r="I52" s="668">
        <v>99</v>
      </c>
      <c r="J52" s="666" t="s">
        <v>673</v>
      </c>
      <c r="K52" s="669">
        <v>0.55</v>
      </c>
      <c r="L52" s="669" t="s">
        <v>674</v>
      </c>
      <c r="M52" s="670" t="s"/>
      <c r="N52" s="669" t="s">
        <v>674</v>
      </c>
      <c r="O52" s="670" t="s"/>
      <c r="P52" s="669" t="s">
        <v>674</v>
      </c>
      <c r="Q52" s="670" t="s"/>
      <c r="R52" s="666" t="s"/>
    </row>
    <row r="53" spans="1:18" ht="15" customHeight="1">
      <c r="A53" s="671" t="s"/>
      <c r="B53" s="20" t="s"/>
      <c r="C53" s="672" t="s"/>
      <c r="D53" s="666" t="s">
        <v>71</v>
      </c>
      <c r="E53" s="667" t="s">
        <v>707</v>
      </c>
      <c r="F53" s="666" t="s"/>
      <c r="G53" s="666" t="s">
        <v>46</v>
      </c>
      <c r="H53" s="667" t="s">
        <v>72</v>
      </c>
      <c r="I53" s="668">
        <v>300</v>
      </c>
      <c r="J53" s="666" t="s">
        <v>673</v>
      </c>
      <c r="K53" s="669">
        <v>0.55</v>
      </c>
      <c r="L53" s="669">
        <v>0.85</v>
      </c>
      <c r="M53" s="670" t="s"/>
      <c r="N53" s="669">
        <v>0.7</v>
      </c>
      <c r="O53" s="670" t="s"/>
      <c r="P53" s="669">
        <v>0.5</v>
      </c>
      <c r="Q53" s="670" t="s"/>
      <c r="R53" s="666" t="s"/>
    </row>
    <row r="54" spans="1:18" ht="15" customHeight="1">
      <c r="A54" s="671" t="s"/>
      <c r="B54" s="20" t="s"/>
      <c r="C54" s="672" t="s"/>
      <c r="D54" s="666" t="s">
        <v>71</v>
      </c>
      <c r="E54" s="667" t="s">
        <v>708</v>
      </c>
      <c r="F54" s="666" t="s"/>
      <c r="G54" s="666" t="s">
        <v>46</v>
      </c>
      <c r="H54" s="667" t="s">
        <v>72</v>
      </c>
      <c r="I54" s="668">
        <v>4800</v>
      </c>
      <c r="J54" s="666" t="s">
        <v>673</v>
      </c>
      <c r="K54" s="669">
        <v>0.55</v>
      </c>
      <c r="L54" s="669">
        <v>0.85</v>
      </c>
      <c r="M54" s="670" t="s"/>
      <c r="N54" s="669">
        <v>0.7</v>
      </c>
      <c r="O54" s="670" t="s"/>
      <c r="P54" s="669">
        <v>0.5</v>
      </c>
      <c r="Q54" s="670" t="s"/>
      <c r="R54" s="666" t="s"/>
    </row>
    <row r="55" spans="1:18" ht="15" customHeight="1">
      <c r="A55" s="679" t="s"/>
      <c r="B55" s="49" t="s"/>
      <c r="C55" s="672" t="s"/>
      <c r="D55" s="666" t="s">
        <v>71</v>
      </c>
      <c r="E55" s="667" t="s">
        <v>709</v>
      </c>
      <c r="F55" s="666" t="s"/>
      <c r="G55" s="666" t="s">
        <v>46</v>
      </c>
      <c r="H55" s="667" t="s">
        <v>72</v>
      </c>
      <c r="I55" s="668">
        <v>20000</v>
      </c>
      <c r="J55" s="666" t="s">
        <v>673</v>
      </c>
      <c r="K55" s="669">
        <v>0.55</v>
      </c>
      <c r="L55" s="669" t="s">
        <v>710</v>
      </c>
      <c r="M55" s="670" t="s"/>
      <c r="N55" s="669" t="s">
        <v>674</v>
      </c>
      <c r="O55" s="670" t="s"/>
      <c r="P55" s="669" t="s">
        <v>674</v>
      </c>
      <c r="Q55" s="670" t="s"/>
      <c r="R55" s="666" t="s"/>
    </row>
    <row r="56" spans="1:18" ht="15" customHeight="1">
      <c r="A56" s="664">
        <v>10</v>
      </c>
      <c r="B56" s="665" t="s">
        <v>692</v>
      </c>
      <c r="C56" s="666" t="s">
        <v>711</v>
      </c>
      <c r="D56" s="666" t="s">
        <v>71</v>
      </c>
      <c r="E56" s="666" t="s">
        <v>712</v>
      </c>
      <c r="F56" s="666" t="s"/>
      <c r="G56" s="666" t="s">
        <v>46</v>
      </c>
      <c r="H56" s="667" t="s">
        <v>66</v>
      </c>
      <c r="I56" s="670">
        <v>3000</v>
      </c>
      <c r="J56" s="666" t="s">
        <v>673</v>
      </c>
      <c r="K56" s="669">
        <v>0.55</v>
      </c>
      <c r="L56" s="669">
        <v>0.85</v>
      </c>
      <c r="M56" s="670" t="s"/>
      <c r="N56" s="669">
        <v>0.7</v>
      </c>
      <c r="O56" s="670" t="s"/>
      <c r="P56" s="669">
        <v>0.5</v>
      </c>
      <c r="Q56" s="670" t="s"/>
      <c r="R56" s="666" t="s"/>
    </row>
    <row r="57" spans="1:18" ht="15" customHeight="1">
      <c r="A57" s="671" t="s"/>
      <c r="B57" s="20" t="s"/>
      <c r="C57" s="682" t="s"/>
      <c r="D57" s="666" t="s">
        <v>71</v>
      </c>
      <c r="E57" s="666" t="s">
        <v>713</v>
      </c>
      <c r="F57" s="666" t="s"/>
      <c r="G57" s="666" t="s">
        <v>46</v>
      </c>
      <c r="H57" s="667" t="s">
        <v>66</v>
      </c>
      <c r="I57" s="670">
        <v>5000</v>
      </c>
      <c r="J57" s="666" t="s">
        <v>673</v>
      </c>
      <c r="K57" s="669">
        <v>0.55</v>
      </c>
      <c r="L57" s="669">
        <v>0.85</v>
      </c>
      <c r="M57" s="670" t="s"/>
      <c r="N57" s="669">
        <v>0.7</v>
      </c>
      <c r="O57" s="670" t="s"/>
      <c r="P57" s="669">
        <v>0.5</v>
      </c>
      <c r="Q57" s="670" t="s"/>
      <c r="R57" s="666" t="s"/>
    </row>
    <row r="58" spans="1:18" ht="15" customHeight="1">
      <c r="A58" s="671" t="s"/>
      <c r="B58" s="20" t="s"/>
      <c r="C58" s="682" t="s"/>
      <c r="D58" s="666" t="s">
        <v>71</v>
      </c>
      <c r="E58" s="666" t="s">
        <v>714</v>
      </c>
      <c r="F58" s="666" t="s"/>
      <c r="G58" s="666" t="s">
        <v>46</v>
      </c>
      <c r="H58" s="667" t="s">
        <v>66</v>
      </c>
      <c r="I58" s="670">
        <v>900</v>
      </c>
      <c r="J58" s="666" t="s">
        <v>673</v>
      </c>
      <c r="K58" s="669">
        <v>0.55</v>
      </c>
      <c r="L58" s="669">
        <v>0.85</v>
      </c>
      <c r="M58" s="670" t="s"/>
      <c r="N58" s="669">
        <v>0.7</v>
      </c>
      <c r="O58" s="670" t="s"/>
      <c r="P58" s="669">
        <v>0.5</v>
      </c>
      <c r="Q58" s="670" t="s"/>
      <c r="R58" s="666" t="s"/>
    </row>
    <row r="59" spans="1:18" ht="15" customHeight="1">
      <c r="A59" s="671" t="s"/>
      <c r="B59" s="20" t="s"/>
      <c r="C59" s="682" t="s"/>
      <c r="D59" s="666" t="s">
        <v>71</v>
      </c>
      <c r="E59" s="666" t="s">
        <v>715</v>
      </c>
      <c r="F59" s="666" t="s"/>
      <c r="G59" s="666" t="s">
        <v>46</v>
      </c>
      <c r="H59" s="667" t="s">
        <v>66</v>
      </c>
      <c r="I59" s="670">
        <v>1800</v>
      </c>
      <c r="J59" s="666" t="s">
        <v>673</v>
      </c>
      <c r="K59" s="669">
        <v>0.55</v>
      </c>
      <c r="L59" s="669">
        <v>0.85</v>
      </c>
      <c r="M59" s="670" t="s"/>
      <c r="N59" s="669">
        <v>0.7</v>
      </c>
      <c r="O59" s="670" t="s"/>
      <c r="P59" s="669">
        <v>0.5</v>
      </c>
      <c r="Q59" s="670" t="s"/>
      <c r="R59" s="666" t="s"/>
    </row>
    <row r="60" spans="1:18" ht="15" customHeight="1">
      <c r="A60" s="671" t="s"/>
      <c r="B60" s="20" t="s"/>
      <c r="C60" s="682" t="s"/>
      <c r="D60" s="666" t="s">
        <v>71</v>
      </c>
      <c r="E60" s="666" t="s">
        <v>716</v>
      </c>
      <c r="F60" s="666" t="s"/>
      <c r="G60" s="666" t="s">
        <v>46</v>
      </c>
      <c r="H60" s="667" t="s">
        <v>66</v>
      </c>
      <c r="I60" s="670">
        <v>450</v>
      </c>
      <c r="J60" s="666" t="s">
        <v>673</v>
      </c>
      <c r="K60" s="669">
        <v>0.55</v>
      </c>
      <c r="L60" s="669">
        <v>0.85</v>
      </c>
      <c r="M60" s="670" t="s"/>
      <c r="N60" s="669">
        <v>0.7</v>
      </c>
      <c r="O60" s="670" t="s"/>
      <c r="P60" s="669">
        <v>0.5</v>
      </c>
      <c r="Q60" s="670" t="s"/>
      <c r="R60" s="666" t="s"/>
    </row>
    <row r="61" spans="1:18" ht="15" customHeight="1">
      <c r="A61" s="671" t="s"/>
      <c r="B61" s="20" t="s"/>
      <c r="C61" s="682" t="s"/>
      <c r="D61" s="666" t="s">
        <v>71</v>
      </c>
      <c r="E61" s="666" t="s">
        <v>717</v>
      </c>
      <c r="F61" s="666" t="s"/>
      <c r="G61" s="666" t="s">
        <v>46</v>
      </c>
      <c r="H61" s="667" t="s">
        <v>66</v>
      </c>
      <c r="I61" s="670">
        <v>900</v>
      </c>
      <c r="J61" s="666" t="s">
        <v>673</v>
      </c>
      <c r="K61" s="669">
        <v>0.55</v>
      </c>
      <c r="L61" s="669">
        <v>0.85</v>
      </c>
      <c r="M61" s="670" t="s"/>
      <c r="N61" s="669">
        <v>0.7</v>
      </c>
      <c r="O61" s="670" t="s"/>
      <c r="P61" s="669">
        <v>0.5</v>
      </c>
      <c r="Q61" s="670" t="s"/>
      <c r="R61" s="666" t="s"/>
    </row>
    <row r="62" spans="1:18" ht="15" customHeight="1">
      <c r="A62" s="671" t="s"/>
      <c r="B62" s="20" t="s"/>
      <c r="C62" s="682" t="s"/>
      <c r="D62" s="666" t="s">
        <v>71</v>
      </c>
      <c r="E62" s="666" t="s">
        <v>718</v>
      </c>
      <c r="F62" s="666" t="s">
        <v>719</v>
      </c>
      <c r="G62" s="667" t="s">
        <v>335</v>
      </c>
      <c r="H62" s="667" t="s">
        <v>39</v>
      </c>
      <c r="I62" s="670">
        <v>0</v>
      </c>
      <c r="J62" s="666" t="s">
        <v>673</v>
      </c>
      <c r="K62" s="669">
        <v>0.55</v>
      </c>
      <c r="L62" s="669" t="s">
        <v>674</v>
      </c>
      <c r="M62" s="670" t="s"/>
      <c r="N62" s="669" t="s">
        <v>674</v>
      </c>
      <c r="O62" s="670" t="s"/>
      <c r="P62" s="669" t="s">
        <v>674</v>
      </c>
      <c r="Q62" s="670" t="s"/>
      <c r="R62" s="666" t="s"/>
    </row>
    <row r="63" spans="1:18" ht="15" customHeight="1">
      <c r="A63" s="671" t="s"/>
      <c r="B63" s="20" t="s"/>
      <c r="C63" s="682" t="s"/>
      <c r="D63" s="666" t="s">
        <v>71</v>
      </c>
      <c r="E63" s="666" t="s">
        <v>718</v>
      </c>
      <c r="F63" s="666" t="s">
        <v>720</v>
      </c>
      <c r="G63" s="667" t="s">
        <v>335</v>
      </c>
      <c r="H63" s="667" t="s">
        <v>39</v>
      </c>
      <c r="I63" s="670" t="s">
        <v>721</v>
      </c>
      <c r="J63" s="666" t="s">
        <v>673</v>
      </c>
      <c r="K63" s="669">
        <v>0.55</v>
      </c>
      <c r="L63" s="669" t="s">
        <v>674</v>
      </c>
      <c r="M63" s="670" t="s"/>
      <c r="N63" s="669" t="s">
        <v>674</v>
      </c>
      <c r="O63" s="670" t="s"/>
      <c r="P63" s="669" t="s">
        <v>674</v>
      </c>
      <c r="Q63" s="670" t="s"/>
      <c r="R63" s="666" t="s"/>
    </row>
    <row r="64" spans="1:18" ht="15" customHeight="1">
      <c r="A64" s="671" t="s"/>
      <c r="B64" s="20" t="s"/>
      <c r="C64" s="682" t="s"/>
      <c r="D64" s="666" t="s">
        <v>71</v>
      </c>
      <c r="E64" s="666" t="s">
        <v>722</v>
      </c>
      <c r="F64" s="666" t="s">
        <v>719</v>
      </c>
      <c r="G64" s="667" t="s">
        <v>335</v>
      </c>
      <c r="H64" s="667" t="s">
        <v>39</v>
      </c>
      <c r="I64" s="683">
        <v>0</v>
      </c>
      <c r="J64" s="666" t="s">
        <v>673</v>
      </c>
      <c r="K64" s="669">
        <v>0.55</v>
      </c>
      <c r="L64" s="669" t="s">
        <v>674</v>
      </c>
      <c r="M64" s="670" t="s"/>
      <c r="N64" s="669" t="s">
        <v>674</v>
      </c>
      <c r="O64" s="670" t="s"/>
      <c r="P64" s="669" t="s">
        <v>674</v>
      </c>
      <c r="Q64" s="670" t="s"/>
      <c r="R64" s="666" t="s"/>
    </row>
    <row r="65" spans="1:18" ht="15" customHeight="1">
      <c r="A65" s="679" t="s"/>
      <c r="B65" s="49" t="s"/>
      <c r="C65" s="682" t="s"/>
      <c r="D65" s="666" t="s">
        <v>71</v>
      </c>
      <c r="E65" s="666" t="s">
        <v>722</v>
      </c>
      <c r="F65" s="666" t="s">
        <v>720</v>
      </c>
      <c r="G65" s="667" t="s">
        <v>335</v>
      </c>
      <c r="H65" s="667" t="s">
        <v>39</v>
      </c>
      <c r="I65" s="683" t="s">
        <v>721</v>
      </c>
      <c r="J65" s="666" t="s">
        <v>673</v>
      </c>
      <c r="K65" s="669">
        <v>0.55</v>
      </c>
      <c r="L65" s="669" t="s">
        <v>674</v>
      </c>
      <c r="M65" s="670" t="s"/>
      <c r="N65" s="669" t="s">
        <v>674</v>
      </c>
      <c r="O65" s="670" t="s"/>
      <c r="P65" s="669" t="s">
        <v>674</v>
      </c>
      <c r="Q65" s="670" t="s"/>
      <c r="R65" s="666" t="s"/>
    </row>
    <row r="66" spans="1:18" ht="33">
      <c r="A66" s="666">
        <v>11</v>
      </c>
      <c r="B66" s="684" t="s">
        <v>692</v>
      </c>
      <c r="C66" s="667" t="s">
        <v>723</v>
      </c>
      <c r="D66" s="666" t="s">
        <v>71</v>
      </c>
      <c r="E66" s="666" t="s"/>
      <c r="F66" s="666" t="s"/>
      <c r="G66" s="666" t="s"/>
      <c r="H66" s="666" t="s"/>
      <c r="I66" s="668" t="s">
        <v>695</v>
      </c>
      <c r="J66" s="666" t="s">
        <v>673</v>
      </c>
      <c r="K66" s="669">
        <v>0.55</v>
      </c>
      <c r="L66" s="669" t="s">
        <v>674</v>
      </c>
      <c r="M66" s="670" t="s"/>
      <c r="N66" s="669" t="s">
        <v>674</v>
      </c>
      <c r="O66" s="670" t="s"/>
      <c r="P66" s="669" t="s">
        <v>674</v>
      </c>
      <c r="Q66" s="670" t="s"/>
      <c r="R66" s="666" t="s"/>
    </row>
    <row r="69" spans="1:26" ht="117.75" customHeight="1"/>
  </sheetData>
  <mergeCells count="27">
    <mergeCell ref="A6:A25"/>
    <mergeCell ref="C6:C25"/>
    <mergeCell ref="A26:A33"/>
    <mergeCell ref="C26:C33"/>
    <mergeCell ref="B6:B25"/>
    <mergeCell ref="B26:B33"/>
    <mergeCell ref="A56:A65"/>
    <mergeCell ref="C56:C65"/>
    <mergeCell ref="A45:A51"/>
    <mergeCell ref="C45:C51"/>
    <mergeCell ref="B45:B51"/>
    <mergeCell ref="B56:B65"/>
    <mergeCell ref="A34:A38"/>
    <mergeCell ref="C34:C38"/>
    <mergeCell ref="B34:B38"/>
    <mergeCell ref="A39:A41"/>
    <mergeCell ref="C39:C41"/>
    <mergeCell ref="B39:B41"/>
    <mergeCell ref="A2:A5"/>
    <mergeCell ref="C2:C5"/>
    <mergeCell ref="B2:B5"/>
    <mergeCell ref="A42:A44"/>
    <mergeCell ref="C42:C44"/>
    <mergeCell ref="B42:B44"/>
    <mergeCell ref="A52:A55"/>
    <mergeCell ref="C52:C55"/>
    <mergeCell ref="B52:B5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>
  <sheetPr codeName="营销活动页">
    <tabColor/>
  </sheetPr>
  <dimension ref="B15"/>
  <sheetViews>
    <sheetView showGridLines="1" workbookViewId="0"/>
  </sheetViews>
  <sheetFormatPr baseColWidth="13" defaultRowHeight="18" customHeight="1"/>
  <cols>
    <col min="1" max="2" width="30.2109" customWidth="1"/>
    <col min="3" max="3" width="14.832" customWidth="1"/>
    <col min="4" max="4" width="38.1719" customWidth="1"/>
    <col min="5" max="5" width="138.262" customWidth="1"/>
  </cols>
  <sheetData>
    <row r="1" spans="1:5" ht="33.75" customHeight="1">
      <c r="A1" s="685" t="s">
        <v>1</v>
      </c>
      <c r="B1" s="686" t="s">
        <v>2</v>
      </c>
      <c r="C1" s="687" t="s">
        <v>724</v>
      </c>
      <c r="D1" s="687" t="s">
        <v>725</v>
      </c>
      <c r="E1" s="688" t="s">
        <v>726</v>
      </c>
    </row>
    <row r="2" spans="1:5">
      <c r="A2" s="689" t="s">
        <v>727</v>
      </c>
      <c r="B2" s="690" t="s">
        <v>73</v>
      </c>
      <c r="C2" s="691" t="s">
        <v>728</v>
      </c>
      <c r="D2" s="691" t="s">
        <v>729</v>
      </c>
      <c r="E2" s="689" t="s">
        <v>924</v>
      </c>
    </row>
    <row r="3" spans="1:5" ht="64.5" customHeight="1">
      <c r="A3" s="689" t="s">
        <v>727</v>
      </c>
      <c r="B3" s="690" t="s">
        <v>70</v>
      </c>
      <c r="C3" s="691" t="s">
        <v>728</v>
      </c>
      <c r="D3" s="691" t="s">
        <v>729</v>
      </c>
      <c r="E3" s="689" t="s">
        <v>925</v>
      </c>
    </row>
    <row r="4" spans="1:5" s="914" customFormat="1" ht="63" customHeight="1">
      <c r="A4" s="692" t="s">
        <v>730</v>
      </c>
      <c r="B4" s="693" t="s">
        <v>731</v>
      </c>
      <c r="C4" s="692" t="s">
        <v>728</v>
      </c>
      <c r="D4" s="694" t="s">
        <v>926</v>
      </c>
      <c r="E4" s="694" t="s">
        <v>927</v>
      </c>
    </row>
    <row r="5" spans="1:5" s="914" customFormat="1" ht="68.25" customHeight="1">
      <c r="A5" s="692" t="s">
        <v>732</v>
      </c>
      <c r="B5" s="693" t="s">
        <v>733</v>
      </c>
      <c r="C5" s="692" t="s">
        <v>728</v>
      </c>
      <c r="D5" s="694" t="s">
        <v>926</v>
      </c>
      <c r="E5" s="694" t="s">
        <v>928</v>
      </c>
    </row>
    <row r="6" spans="1:5" ht="48" customHeight="1">
      <c r="A6" s="691" t="s">
        <v>734</v>
      </c>
      <c r="B6" s="690" t="s">
        <v>77</v>
      </c>
      <c r="C6" s="691" t="s">
        <v>728</v>
      </c>
      <c r="D6" s="691" t="s">
        <v>735</v>
      </c>
      <c r="E6" s="689" t="s">
        <v>736</v>
      </c>
    </row>
    <row r="7" spans="1:5" ht="42" customHeight="1">
      <c r="A7" s="691" t="s">
        <v>737</v>
      </c>
      <c r="B7" s="690" t="s">
        <v>21</v>
      </c>
      <c r="C7" s="691" t="s">
        <v>25</v>
      </c>
      <c r="D7" s="691" t="s">
        <v>729</v>
      </c>
      <c r="E7" s="689" t="s">
        <v>738</v>
      </c>
    </row>
    <row r="8" spans="1:5" ht="44.25" customHeight="1">
      <c r="A8" s="691" t="s">
        <v>739</v>
      </c>
      <c r="B8" s="690" t="s">
        <v>740</v>
      </c>
      <c r="C8" s="691" t="s">
        <v>728</v>
      </c>
      <c r="D8" s="691" t="s">
        <v>729</v>
      </c>
      <c r="E8" s="689" t="s">
        <v>741</v>
      </c>
    </row>
    <row r="9" spans="1:5" ht="40.5" customHeight="1">
      <c r="A9" s="691" t="s">
        <v>742</v>
      </c>
      <c r="B9" s="690" t="s">
        <v>743</v>
      </c>
      <c r="C9" s="691" t="s">
        <v>728</v>
      </c>
      <c r="D9" s="170" t="s"/>
      <c r="E9" s="689" t="s">
        <v>744</v>
      </c>
    </row>
    <row r="10" spans="1:5" ht="42" customHeight="1">
      <c r="A10" s="691" t="s">
        <v>745</v>
      </c>
      <c r="B10" s="690" t="s">
        <v>746</v>
      </c>
      <c r="C10" s="691" t="s">
        <v>728</v>
      </c>
      <c r="D10" s="170" t="s"/>
      <c r="E10" s="689" t="s">
        <v>744</v>
      </c>
    </row>
    <row r="11" spans="1:5" ht="42" customHeight="1">
      <c r="A11" s="691" t="s">
        <v>734</v>
      </c>
      <c r="B11" s="690" t="s">
        <v>747</v>
      </c>
      <c r="C11" s="691" t="s">
        <v>748</v>
      </c>
      <c r="D11" s="170" t="s"/>
      <c r="E11" s="689" t="s">
        <v>744</v>
      </c>
    </row>
    <row r="12" spans="1:5" ht="42" customHeight="1">
      <c r="A12" s="689" t="s">
        <v>727</v>
      </c>
      <c r="B12" s="690" t="s">
        <v>749</v>
      </c>
      <c r="C12" s="691" t="s">
        <v>728</v>
      </c>
      <c r="D12" s="170" t="s"/>
      <c r="E12" s="689" t="s">
        <v>744</v>
      </c>
    </row>
    <row r="13" spans="1:5">
      <c r="A13" s="689" t="s"/>
      <c r="B13" s="689" t="s"/>
      <c r="C13" s="689" t="s"/>
      <c r="D13" s="689" t="s"/>
      <c r="E13" s="689" t="s"/>
    </row>
    <row r="14" spans="2:2">
      <c r="B14" t="s">
        <v>750</v>
      </c>
    </row>
    <row r="15" spans="2:2">
      <c r="B15" t="s">
        <v>750</v>
      </c>
    </row>
  </sheetData>
  <mergeCells count="1">
    <mergeCell ref="D8:D12"/>
  </mergeCells>
</worksheet>
</file>

<file path=xl/worksheets/sheet5.xml><?xml version="1.0" encoding="utf-8"?>
<worksheet xmlns:r="http://schemas.openxmlformats.org/officeDocument/2006/relationships" xmlns="http://schemas.openxmlformats.org/spreadsheetml/2006/main">
  <sheetPr codeName="产品部收集">
    <tabColor/>
  </sheetPr>
  <dimension ref="M49"/>
  <sheetViews>
    <sheetView showGridLines="1" workbookViewId="0"/>
  </sheetViews>
  <sheetFormatPr baseColWidth="13" defaultRowHeight="18" customHeight="1"/>
  <cols>
    <col min="6" max="6" width="20.8633" customWidth="1"/>
  </cols>
  <sheetData>
    <row r="1" spans="1:13">
      <c r="A1" s="695" t="s">
        <v>929</v>
      </c>
      <c r="B1" s="696" t="s"/>
      <c r="C1" s="696" t="s"/>
      <c r="D1" s="696" t="s"/>
      <c r="E1" s="696" t="s"/>
      <c r="F1" s="696" t="s"/>
      <c r="G1" s="696" t="s"/>
      <c r="H1" s="696" t="s"/>
      <c r="I1" s="696" t="s"/>
      <c r="J1" s="696" t="s"/>
      <c r="K1" s="696" t="s"/>
      <c r="L1" s="696" t="s"/>
      <c r="M1" s="696" t="s"/>
    </row>
    <row r="2" spans="1:13">
      <c r="A2" s="697" t="s">
        <v>502</v>
      </c>
      <c r="B2" s="697" t="s">
        <v>751</v>
      </c>
      <c r="C2" s="697" t="s">
        <v>752</v>
      </c>
      <c r="D2" s="697" t="s">
        <v>2</v>
      </c>
      <c r="E2" s="698" t="s">
        <v>753</v>
      </c>
      <c r="F2" s="699" t="s">
        <v>754</v>
      </c>
      <c r="G2" s="697" t="s">
        <v>755</v>
      </c>
      <c r="H2" s="697" t="s">
        <v>1</v>
      </c>
      <c r="I2" s="700" t="s">
        <v>756</v>
      </c>
      <c r="J2" s="701" t="s">
        <v>757</v>
      </c>
      <c r="K2" s="702" t="s">
        <v>758</v>
      </c>
      <c r="L2" s="697" t="s">
        <v>759</v>
      </c>
      <c r="M2" s="703" t="s">
        <v>666</v>
      </c>
    </row>
    <row r="3" spans="1:13">
      <c r="A3" s="204" t="s"/>
      <c r="B3" s="204" t="s"/>
      <c r="C3" s="204" t="s"/>
      <c r="D3" s="204" t="s"/>
      <c r="E3" s="204" t="s"/>
      <c r="F3" s="170" t="s"/>
      <c r="G3" s="204" t="s"/>
      <c r="H3" s="204" t="s"/>
      <c r="I3" s="205" t="s"/>
      <c r="J3" s="170" t="s"/>
      <c r="K3" s="203" t="s"/>
      <c r="L3" s="204" t="s"/>
      <c r="M3" s="204" t="s"/>
    </row>
    <row r="4" spans="1:13">
      <c r="A4" s="704">
        <v>1</v>
      </c>
      <c r="B4" s="705" t="s">
        <v>760</v>
      </c>
      <c r="C4" s="705" t="s">
        <v>761</v>
      </c>
      <c r="D4" s="705" t="s">
        <v>749</v>
      </c>
      <c r="E4" s="706" t="s">
        <v>762</v>
      </c>
      <c r="F4" s="706" t="s">
        <v>763</v>
      </c>
      <c r="G4" s="707" t="s">
        <v>764</v>
      </c>
      <c r="H4" s="707" t="s">
        <v>765</v>
      </c>
      <c r="I4" s="707" t="s">
        <v>766</v>
      </c>
      <c r="J4" s="707" t="s">
        <v>767</v>
      </c>
      <c r="K4" s="708" t="s">
        <v>768</v>
      </c>
      <c r="L4" s="707">
        <v>17702272485</v>
      </c>
      <c r="M4" s="709" t="s"/>
    </row>
    <row r="5" spans="1:13">
      <c r="A5" s="704">
        <v>2</v>
      </c>
      <c r="B5" s="193" t="s"/>
      <c r="C5" s="710" t="s">
        <v>761</v>
      </c>
      <c r="D5" s="710" t="s">
        <v>73</v>
      </c>
      <c r="E5" s="711" t="s">
        <v>769</v>
      </c>
      <c r="F5" s="711" t="s">
        <v>770</v>
      </c>
      <c r="G5" s="712">
        <v>44805</v>
      </c>
      <c r="H5" s="713" t="s">
        <v>765</v>
      </c>
      <c r="I5" s="713" t="s">
        <v>766</v>
      </c>
      <c r="J5" s="713" t="s">
        <v>767</v>
      </c>
      <c r="K5" s="713" t="s">
        <v>768</v>
      </c>
      <c r="L5" s="713">
        <v>17702272485</v>
      </c>
      <c r="M5" s="714" t="s"/>
    </row>
    <row r="6" spans="1:13">
      <c r="A6" s="704">
        <v>3</v>
      </c>
      <c r="B6" s="193" t="s"/>
      <c r="C6" s="710" t="s">
        <v>761</v>
      </c>
      <c r="D6" s="710" t="s">
        <v>771</v>
      </c>
      <c r="E6" s="715" t="s"/>
      <c r="F6" s="711" t="s">
        <v>772</v>
      </c>
      <c r="G6" s="716">
        <v>45457</v>
      </c>
      <c r="H6" s="713" t="s">
        <v>773</v>
      </c>
      <c r="I6" s="713" t="s">
        <v>766</v>
      </c>
      <c r="J6" s="713" t="s">
        <v>767</v>
      </c>
      <c r="K6" s="717" t="s">
        <v>774</v>
      </c>
      <c r="L6" s="713">
        <v>19136194919</v>
      </c>
      <c r="M6" s="714" t="s"/>
    </row>
    <row r="7" spans="1:13">
      <c r="A7" s="704">
        <v>4</v>
      </c>
      <c r="B7" s="193" t="s"/>
      <c r="C7" s="710" t="s">
        <v>761</v>
      </c>
      <c r="D7" s="710" t="s">
        <v>678</v>
      </c>
      <c r="E7" s="711" t="s">
        <v>775</v>
      </c>
      <c r="F7" s="711" t="s">
        <v>776</v>
      </c>
      <c r="G7" s="713" t="s">
        <v>777</v>
      </c>
      <c r="H7" s="713" t="s">
        <v>778</v>
      </c>
      <c r="I7" s="713" t="s">
        <v>766</v>
      </c>
      <c r="J7" s="713" t="s">
        <v>767</v>
      </c>
      <c r="K7" s="718" t="s">
        <v>930</v>
      </c>
      <c r="L7" s="713">
        <v>19381860285</v>
      </c>
      <c r="M7" s="714" t="s"/>
    </row>
    <row r="8" spans="1:13">
      <c r="A8" s="704">
        <v>5</v>
      </c>
      <c r="B8" s="193" t="s"/>
      <c r="C8" s="710" t="s">
        <v>761</v>
      </c>
      <c r="D8" s="710" t="s">
        <v>70</v>
      </c>
      <c r="E8" s="715" t="s"/>
      <c r="F8" s="711" t="s">
        <v>770</v>
      </c>
      <c r="G8" s="713" t="s">
        <v>764</v>
      </c>
      <c r="H8" s="713" t="s">
        <v>765</v>
      </c>
      <c r="I8" s="713" t="s">
        <v>766</v>
      </c>
      <c r="J8" s="713" t="s">
        <v>767</v>
      </c>
      <c r="K8" s="713" t="s">
        <v>768</v>
      </c>
      <c r="L8" s="713">
        <v>17702272485</v>
      </c>
      <c r="M8" s="719" t="s"/>
    </row>
    <row r="9" spans="1:13">
      <c r="A9" s="704">
        <v>6</v>
      </c>
      <c r="B9" s="193" t="s"/>
      <c r="C9" s="710" t="s">
        <v>761</v>
      </c>
      <c r="D9" s="710" t="s">
        <v>779</v>
      </c>
      <c r="E9" s="715" t="s"/>
      <c r="F9" s="711" t="s">
        <v>780</v>
      </c>
      <c r="G9" s="713" t="s">
        <v>764</v>
      </c>
      <c r="H9" s="713" t="s">
        <v>765</v>
      </c>
      <c r="I9" s="713" t="s">
        <v>766</v>
      </c>
      <c r="J9" s="713" t="s">
        <v>767</v>
      </c>
      <c r="K9" s="713" t="s">
        <v>768</v>
      </c>
      <c r="L9" s="713">
        <v>17702272485</v>
      </c>
      <c r="M9" s="714" t="s"/>
    </row>
    <row r="10" spans="1:13">
      <c r="A10" s="704">
        <v>7</v>
      </c>
      <c r="B10" s="193" t="s"/>
      <c r="C10" s="710" t="s">
        <v>761</v>
      </c>
      <c r="D10" s="710" t="s">
        <v>781</v>
      </c>
      <c r="E10" s="715" t="s"/>
      <c r="F10" s="711" t="s">
        <v>782</v>
      </c>
      <c r="G10" s="713" t="s">
        <v>783</v>
      </c>
      <c r="H10" s="713" t="s">
        <v>765</v>
      </c>
      <c r="I10" s="713" t="s">
        <v>766</v>
      </c>
      <c r="J10" s="713" t="s">
        <v>767</v>
      </c>
      <c r="K10" s="713" t="s">
        <v>768</v>
      </c>
      <c r="L10" s="713">
        <v>17702272485</v>
      </c>
      <c r="M10" s="714" t="s"/>
    </row>
    <row r="11" spans="1:13">
      <c r="A11" s="704">
        <v>8</v>
      </c>
      <c r="B11" s="193" t="s"/>
      <c r="C11" s="710" t="s">
        <v>761</v>
      </c>
      <c r="D11" s="710" t="s">
        <v>784</v>
      </c>
      <c r="E11" s="715" t="s"/>
      <c r="F11" s="711" t="s">
        <v>785</v>
      </c>
      <c r="G11" s="713" t="s">
        <v>777</v>
      </c>
      <c r="H11" s="713" t="s">
        <v>778</v>
      </c>
      <c r="I11" s="713" t="s">
        <v>766</v>
      </c>
      <c r="J11" s="713" t="s">
        <v>767</v>
      </c>
      <c r="K11" s="718" t="s">
        <v>931</v>
      </c>
      <c r="L11" s="713">
        <v>19381860285</v>
      </c>
      <c r="M11" s="720" t="s">
        <v>786</v>
      </c>
    </row>
    <row r="12" spans="1:13">
      <c r="A12" s="704">
        <v>9</v>
      </c>
      <c r="B12" s="193" t="s"/>
      <c r="C12" s="710" t="s">
        <v>787</v>
      </c>
      <c r="D12" s="710" t="s">
        <v>788</v>
      </c>
      <c r="E12" s="715" t="s"/>
      <c r="F12" s="711" t="s">
        <v>789</v>
      </c>
      <c r="G12" s="713" t="s">
        <v>764</v>
      </c>
      <c r="H12" s="710" t="s">
        <v>790</v>
      </c>
      <c r="I12" s="713" t="s">
        <v>766</v>
      </c>
      <c r="J12" s="713" t="s">
        <v>767</v>
      </c>
      <c r="K12" s="710" t="s">
        <v>791</v>
      </c>
      <c r="L12" s="710">
        <v>18980600728</v>
      </c>
      <c r="M12" s="714" t="s"/>
    </row>
    <row r="13" spans="1:13">
      <c r="A13" s="704">
        <v>10</v>
      </c>
      <c r="B13" s="193" t="s"/>
      <c r="C13" s="710" t="s">
        <v>787</v>
      </c>
      <c r="D13" s="710" t="s">
        <v>77</v>
      </c>
      <c r="E13" s="715" t="s"/>
      <c r="F13" s="711" t="s">
        <v>792</v>
      </c>
      <c r="G13" s="721">
        <v>44866</v>
      </c>
      <c r="H13" s="710" t="s">
        <v>790</v>
      </c>
      <c r="I13" s="713" t="s">
        <v>766</v>
      </c>
      <c r="J13" s="713" t="s">
        <v>767</v>
      </c>
      <c r="K13" s="710" t="s">
        <v>791</v>
      </c>
      <c r="L13" s="710">
        <v>18980600728</v>
      </c>
      <c r="M13" s="714" t="s"/>
    </row>
    <row r="14" spans="1:13">
      <c r="A14" s="704">
        <v>11</v>
      </c>
      <c r="B14" s="193" t="s"/>
      <c r="C14" s="710" t="s">
        <v>787</v>
      </c>
      <c r="D14" s="710" t="s">
        <v>668</v>
      </c>
      <c r="E14" s="715" t="s"/>
      <c r="F14" s="711" t="s">
        <v>793</v>
      </c>
      <c r="G14" s="713" t="s">
        <v>777</v>
      </c>
      <c r="H14" s="713" t="s">
        <v>778</v>
      </c>
      <c r="I14" s="713" t="s">
        <v>766</v>
      </c>
      <c r="J14" s="713" t="s">
        <v>767</v>
      </c>
      <c r="K14" s="718" t="s">
        <v>932</v>
      </c>
      <c r="L14" s="710">
        <v>19381860285</v>
      </c>
      <c r="M14" s="714" t="s"/>
    </row>
    <row r="15" spans="1:13">
      <c r="A15" s="704">
        <v>12</v>
      </c>
      <c r="B15" s="193" t="s"/>
      <c r="C15" s="710" t="s">
        <v>787</v>
      </c>
      <c r="D15" s="710" t="s">
        <v>794</v>
      </c>
      <c r="E15" s="715" t="s"/>
      <c r="F15" s="711" t="s">
        <v>795</v>
      </c>
      <c r="G15" s="713" t="s">
        <v>764</v>
      </c>
      <c r="H15" s="710" t="s">
        <v>790</v>
      </c>
      <c r="I15" s="713" t="s">
        <v>766</v>
      </c>
      <c r="J15" s="713" t="s">
        <v>767</v>
      </c>
      <c r="K15" s="710" t="s">
        <v>791</v>
      </c>
      <c r="L15" s="710">
        <v>18980600728</v>
      </c>
      <c r="M15" s="714" t="s"/>
    </row>
    <row r="16" spans="1:13">
      <c r="A16" s="704">
        <v>14</v>
      </c>
      <c r="B16" s="193" t="s"/>
      <c r="C16" s="710" t="s">
        <v>796</v>
      </c>
      <c r="D16" s="710" t="s">
        <v>534</v>
      </c>
      <c r="E16" s="715" t="s"/>
      <c r="F16" s="711" t="s">
        <v>797</v>
      </c>
      <c r="G16" s="713" t="s">
        <v>764</v>
      </c>
      <c r="H16" s="710" t="s">
        <v>790</v>
      </c>
      <c r="I16" s="713" t="s">
        <v>766</v>
      </c>
      <c r="J16" s="713" t="s">
        <v>767</v>
      </c>
      <c r="K16" s="710" t="s">
        <v>791</v>
      </c>
      <c r="L16" s="710">
        <v>18980600728</v>
      </c>
      <c r="M16" s="714" t="s"/>
    </row>
    <row r="17" spans="1:13">
      <c r="A17" s="704">
        <v>15</v>
      </c>
      <c r="B17" s="193" t="s"/>
      <c r="C17" s="710" t="s">
        <v>796</v>
      </c>
      <c r="D17" s="710" t="s">
        <v>740</v>
      </c>
      <c r="E17" s="715" t="s"/>
      <c r="F17" s="711" t="s">
        <v>798</v>
      </c>
      <c r="G17" s="713" t="s">
        <v>783</v>
      </c>
      <c r="H17" s="713" t="s">
        <v>799</v>
      </c>
      <c r="I17" s="713" t="s">
        <v>766</v>
      </c>
      <c r="J17" s="713" t="s">
        <v>767</v>
      </c>
      <c r="K17" s="722" t="s">
        <v>800</v>
      </c>
      <c r="L17" s="713">
        <v>18117864737</v>
      </c>
      <c r="M17" s="714" t="s"/>
    </row>
    <row r="18" spans="1:13">
      <c r="A18" s="704">
        <v>16</v>
      </c>
      <c r="B18" s="193" t="s"/>
      <c r="C18" s="710" t="s">
        <v>796</v>
      </c>
      <c r="D18" s="710" t="s">
        <v>801</v>
      </c>
      <c r="E18" s="715" t="s"/>
      <c r="F18" s="711" t="s">
        <v>802</v>
      </c>
      <c r="G18" s="712">
        <v>45444</v>
      </c>
      <c r="H18" s="713" t="s">
        <v>799</v>
      </c>
      <c r="I18" s="713" t="s">
        <v>766</v>
      </c>
      <c r="J18" s="713" t="s">
        <v>767</v>
      </c>
      <c r="K18" s="722" t="s">
        <v>800</v>
      </c>
      <c r="L18" s="713">
        <v>18117864737</v>
      </c>
      <c r="M18" s="714" t="s"/>
    </row>
    <row r="19" spans="1:13">
      <c r="A19" s="704">
        <v>17</v>
      </c>
      <c r="B19" s="193" t="s"/>
      <c r="C19" s="710" t="s">
        <v>796</v>
      </c>
      <c r="D19" s="710" t="s">
        <v>696</v>
      </c>
      <c r="E19" s="715" t="s"/>
      <c r="F19" s="711" t="s">
        <v>803</v>
      </c>
      <c r="G19" s="713" t="s">
        <v>804</v>
      </c>
      <c r="H19" s="713" t="s">
        <v>778</v>
      </c>
      <c r="I19" s="713" t="s">
        <v>766</v>
      </c>
      <c r="J19" s="713" t="s">
        <v>767</v>
      </c>
      <c r="K19" s="718" t="s">
        <v>933</v>
      </c>
      <c r="L19" s="713">
        <v>19381860285</v>
      </c>
      <c r="M19" s="714" t="s"/>
    </row>
    <row r="20" spans="1:13">
      <c r="A20" s="704">
        <v>18</v>
      </c>
      <c r="B20" s="193" t="s"/>
      <c r="C20" s="710" t="s">
        <v>796</v>
      </c>
      <c r="D20" s="710" t="s">
        <v>805</v>
      </c>
      <c r="E20" s="715" t="s"/>
      <c r="F20" s="711" t="s">
        <v>806</v>
      </c>
      <c r="G20" s="713" t="s">
        <v>777</v>
      </c>
      <c r="H20" s="713" t="s">
        <v>778</v>
      </c>
      <c r="I20" s="713" t="s">
        <v>766</v>
      </c>
      <c r="J20" s="713" t="s">
        <v>767</v>
      </c>
      <c r="K20" s="718" t="s">
        <v>934</v>
      </c>
      <c r="L20" s="713">
        <v>19381860285</v>
      </c>
      <c r="M20" s="714" t="s"/>
    </row>
    <row r="21" spans="1:13">
      <c r="A21" s="704">
        <v>19</v>
      </c>
      <c r="B21" s="193" t="s"/>
      <c r="C21" s="710" t="s">
        <v>796</v>
      </c>
      <c r="D21" s="710" t="s">
        <v>747</v>
      </c>
      <c r="E21" s="715" t="s"/>
      <c r="F21" s="711" t="s">
        <v>807</v>
      </c>
      <c r="G21" s="713" t="s">
        <v>783</v>
      </c>
      <c r="H21" s="710" t="s">
        <v>790</v>
      </c>
      <c r="I21" s="713" t="s">
        <v>766</v>
      </c>
      <c r="J21" s="713" t="s">
        <v>767</v>
      </c>
      <c r="K21" s="710" t="s">
        <v>791</v>
      </c>
      <c r="L21" s="710">
        <v>18980600728</v>
      </c>
      <c r="M21" s="714" t="s"/>
    </row>
    <row r="22" spans="1:13">
      <c r="A22" s="704">
        <v>20</v>
      </c>
      <c r="B22" s="193" t="s"/>
      <c r="C22" s="710" t="s">
        <v>796</v>
      </c>
      <c r="D22" s="723" t="s">
        <v>623</v>
      </c>
      <c r="E22" s="711" t="s">
        <v>762</v>
      </c>
      <c r="F22" s="711" t="s">
        <v>808</v>
      </c>
      <c r="G22" s="713" t="s">
        <v>764</v>
      </c>
      <c r="H22" s="713" t="s">
        <v>809</v>
      </c>
      <c r="I22" s="713" t="s">
        <v>766</v>
      </c>
      <c r="J22" s="713" t="s">
        <v>767</v>
      </c>
      <c r="K22" s="718" t="s">
        <v>935</v>
      </c>
      <c r="L22" s="713">
        <v>15311169634</v>
      </c>
      <c r="M22" s="714" t="s"/>
    </row>
    <row r="23" spans="1:13">
      <c r="A23" s="704">
        <v>21</v>
      </c>
      <c r="B23" s="193" t="s"/>
      <c r="C23" s="710" t="s">
        <v>810</v>
      </c>
      <c r="D23" s="710" t="s">
        <v>811</v>
      </c>
      <c r="E23" s="724" t="s"/>
      <c r="F23" s="710" t="e">
        <v>#N/A</v>
      </c>
      <c r="G23" s="710" t="s">
        <v>812</v>
      </c>
      <c r="H23" s="713" t="s">
        <v>813</v>
      </c>
      <c r="I23" s="713" t="s">
        <v>814</v>
      </c>
      <c r="J23" s="710" t="s">
        <v>815</v>
      </c>
      <c r="K23" s="725" t="s">
        <v>936</v>
      </c>
      <c r="L23" s="713">
        <v>18911125406</v>
      </c>
      <c r="M23" s="714" t="s"/>
    </row>
    <row r="24" spans="1:13">
      <c r="A24" s="704">
        <v>22</v>
      </c>
      <c r="B24" s="193" t="s"/>
      <c r="C24" s="710" t="s">
        <v>810</v>
      </c>
      <c r="D24" s="710" t="s">
        <v>811</v>
      </c>
      <c r="E24" s="724" t="s"/>
      <c r="F24" s="710" t="e">
        <v>#N/A</v>
      </c>
      <c r="G24" s="721">
        <v>44927</v>
      </c>
      <c r="H24" s="710" t="s">
        <v>816</v>
      </c>
      <c r="I24" s="713" t="s">
        <v>766</v>
      </c>
      <c r="J24" s="713" t="s">
        <v>767</v>
      </c>
      <c r="K24" s="710" t="s">
        <v>817</v>
      </c>
      <c r="L24" s="710">
        <v>19940815523</v>
      </c>
      <c r="M24" s="714" t="s"/>
    </row>
    <row r="25" spans="1:13">
      <c r="A25" s="704">
        <v>23</v>
      </c>
      <c r="B25" s="193" t="s"/>
      <c r="C25" s="710" t="s">
        <v>810</v>
      </c>
      <c r="D25" s="710" t="s">
        <v>705</v>
      </c>
      <c r="E25" s="710" t="s">
        <v>775</v>
      </c>
      <c r="F25" s="710" t="s">
        <v>818</v>
      </c>
      <c r="G25" s="712">
        <v>45108</v>
      </c>
      <c r="H25" s="713" t="s">
        <v>819</v>
      </c>
      <c r="I25" s="713" t="s">
        <v>766</v>
      </c>
      <c r="J25" s="713" t="s">
        <v>767</v>
      </c>
      <c r="K25" s="717" t="s">
        <v>820</v>
      </c>
      <c r="L25" s="713">
        <v>19137290485</v>
      </c>
      <c r="M25" s="714" t="s"/>
    </row>
    <row r="26" spans="1:13">
      <c r="A26" s="704">
        <v>24</v>
      </c>
      <c r="B26" s="193" t="s"/>
      <c r="C26" s="710" t="s">
        <v>810</v>
      </c>
      <c r="D26" s="723" t="s">
        <v>743</v>
      </c>
      <c r="E26" s="711" t="s">
        <v>762</v>
      </c>
      <c r="F26" s="711" t="s">
        <v>821</v>
      </c>
      <c r="G26" s="713" t="s">
        <v>764</v>
      </c>
      <c r="H26" s="713" t="s">
        <v>809</v>
      </c>
      <c r="I26" s="713" t="s">
        <v>766</v>
      </c>
      <c r="J26" s="713" t="s">
        <v>767</v>
      </c>
      <c r="K26" s="718" t="s">
        <v>937</v>
      </c>
      <c r="L26" s="713">
        <v>15311169634</v>
      </c>
      <c r="M26" s="714" t="s"/>
    </row>
    <row r="27" spans="1:13">
      <c r="A27" s="704">
        <v>25</v>
      </c>
      <c r="B27" s="193" t="s"/>
      <c r="C27" s="710" t="s">
        <v>810</v>
      </c>
      <c r="D27" s="723" t="s">
        <v>693</v>
      </c>
      <c r="E27" s="711" t="s">
        <v>775</v>
      </c>
      <c r="F27" s="711" t="s">
        <v>822</v>
      </c>
      <c r="G27" s="713" t="s">
        <v>804</v>
      </c>
      <c r="H27" s="713" t="s">
        <v>819</v>
      </c>
      <c r="I27" s="710" t="s">
        <v>766</v>
      </c>
      <c r="J27" s="713" t="s">
        <v>767</v>
      </c>
      <c r="K27" s="718" t="s">
        <v>938</v>
      </c>
      <c r="L27" s="713">
        <v>19137290485</v>
      </c>
      <c r="M27" s="714" t="s"/>
    </row>
    <row r="28" spans="1:13">
      <c r="A28" s="704">
        <v>26</v>
      </c>
      <c r="B28" s="193" t="s"/>
      <c r="C28" s="710" t="s">
        <v>810</v>
      </c>
      <c r="D28" s="710" t="s">
        <v>823</v>
      </c>
      <c r="E28" s="711" t="s">
        <v>769</v>
      </c>
      <c r="F28" s="711" t="s">
        <v>824</v>
      </c>
      <c r="G28" s="712">
        <v>45108</v>
      </c>
      <c r="H28" s="713" t="s">
        <v>825</v>
      </c>
      <c r="I28" s="710" t="s">
        <v>766</v>
      </c>
      <c r="J28" s="713" t="s">
        <v>767</v>
      </c>
      <c r="K28" s="718" t="s">
        <v>939</v>
      </c>
      <c r="L28" s="713">
        <v>18080150251</v>
      </c>
      <c r="M28" s="714" t="s"/>
    </row>
    <row r="29" spans="1:13">
      <c r="A29" s="704">
        <v>27</v>
      </c>
      <c r="B29" s="193" t="s"/>
      <c r="C29" s="710" t="s">
        <v>810</v>
      </c>
      <c r="D29" s="710" t="s">
        <v>746</v>
      </c>
      <c r="E29" s="711" t="s">
        <v>762</v>
      </c>
      <c r="F29" s="711" t="s">
        <v>826</v>
      </c>
      <c r="G29" s="713" t="s">
        <v>764</v>
      </c>
      <c r="H29" s="713" t="s">
        <v>825</v>
      </c>
      <c r="I29" s="713" t="s">
        <v>766</v>
      </c>
      <c r="J29" s="713" t="s">
        <v>767</v>
      </c>
      <c r="K29" s="718" t="s">
        <v>940</v>
      </c>
      <c r="L29" s="713">
        <v>18080150251</v>
      </c>
      <c r="M29" s="726" t="s">
        <v>827</v>
      </c>
    </row>
    <row r="30" spans="1:13">
      <c r="A30" s="704">
        <v>28</v>
      </c>
      <c r="B30" s="193" t="s"/>
      <c r="C30" s="710" t="s">
        <v>810</v>
      </c>
      <c r="D30" s="723" t="s">
        <v>828</v>
      </c>
      <c r="E30" s="711" t="s">
        <v>769</v>
      </c>
      <c r="F30" s="711" t="s">
        <v>829</v>
      </c>
      <c r="G30" s="713" t="s">
        <v>830</v>
      </c>
      <c r="H30" s="713" t="s">
        <v>809</v>
      </c>
      <c r="I30" s="713" t="s">
        <v>766</v>
      </c>
      <c r="J30" s="713" t="s">
        <v>767</v>
      </c>
      <c r="K30" s="184" t="s">
        <v>941</v>
      </c>
      <c r="L30" s="713">
        <v>15311169634</v>
      </c>
      <c r="M30" s="714" t="s"/>
    </row>
    <row r="31" spans="1:13">
      <c r="A31" s="704">
        <v>28</v>
      </c>
      <c r="B31" s="193" t="s"/>
      <c r="C31" s="710" t="s">
        <v>831</v>
      </c>
      <c r="D31" s="710" t="s">
        <v>21</v>
      </c>
      <c r="E31" s="715" t="s"/>
      <c r="F31" s="711" t="s">
        <v>832</v>
      </c>
      <c r="G31" s="713" t="s">
        <v>764</v>
      </c>
      <c r="H31" s="713" t="s">
        <v>833</v>
      </c>
      <c r="I31" s="713" t="s">
        <v>766</v>
      </c>
      <c r="J31" s="713" t="s">
        <v>767</v>
      </c>
      <c r="K31" s="718" t="s">
        <v>942</v>
      </c>
      <c r="L31" s="713">
        <v>18010380805</v>
      </c>
      <c r="M31" s="714" t="s"/>
    </row>
    <row r="32" spans="1:13">
      <c r="A32" s="704">
        <v>29</v>
      </c>
      <c r="B32" s="193" t="s"/>
      <c r="C32" s="710" t="s">
        <v>831</v>
      </c>
      <c r="D32" s="710" t="s">
        <v>42</v>
      </c>
      <c r="E32" s="715" t="s"/>
      <c r="F32" s="711" t="s">
        <v>834</v>
      </c>
      <c r="G32" s="721">
        <v>45200</v>
      </c>
      <c r="H32" s="713" t="s">
        <v>833</v>
      </c>
      <c r="I32" s="713" t="s">
        <v>766</v>
      </c>
      <c r="J32" s="713" t="s">
        <v>767</v>
      </c>
      <c r="K32" s="713" t="s">
        <v>835</v>
      </c>
      <c r="L32" s="713">
        <v>18010380805</v>
      </c>
      <c r="M32" s="727" t="s"/>
    </row>
    <row r="33" spans="1:13">
      <c r="A33" s="704">
        <v>30</v>
      </c>
      <c r="B33" s="193" t="s"/>
      <c r="C33" s="710" t="s">
        <v>831</v>
      </c>
      <c r="D33" s="710" t="s">
        <v>37</v>
      </c>
      <c r="E33" s="715" t="s"/>
      <c r="F33" s="711" t="s">
        <v>836</v>
      </c>
      <c r="G33" s="713" t="s">
        <v>764</v>
      </c>
      <c r="H33" s="713" t="s">
        <v>833</v>
      </c>
      <c r="I33" s="713" t="s">
        <v>766</v>
      </c>
      <c r="J33" s="713" t="s">
        <v>767</v>
      </c>
      <c r="K33" s="718" t="s">
        <v>943</v>
      </c>
      <c r="L33" s="713">
        <v>18010380805</v>
      </c>
      <c r="M33" s="714" t="s"/>
    </row>
    <row r="34" spans="1:13">
      <c r="A34" s="704">
        <v>31</v>
      </c>
      <c r="B34" s="193" t="s"/>
      <c r="C34" s="710" t="s">
        <v>831</v>
      </c>
      <c r="D34" s="710" t="s">
        <v>506</v>
      </c>
      <c r="E34" s="715" t="s"/>
      <c r="F34" s="711" t="s">
        <v>837</v>
      </c>
      <c r="G34" s="713" t="s">
        <v>812</v>
      </c>
      <c r="H34" s="713" t="s">
        <v>833</v>
      </c>
      <c r="I34" s="713" t="s">
        <v>766</v>
      </c>
      <c r="J34" s="713" t="s">
        <v>767</v>
      </c>
      <c r="K34" s="718" t="s">
        <v>944</v>
      </c>
      <c r="L34" s="713">
        <v>18010380805</v>
      </c>
      <c r="M34" s="714" t="s"/>
    </row>
    <row r="35" spans="1:13">
      <c r="A35" s="704">
        <v>32</v>
      </c>
      <c r="B35" s="193" t="s"/>
      <c r="C35" s="710" t="s">
        <v>831</v>
      </c>
      <c r="D35" s="710" t="s">
        <v>838</v>
      </c>
      <c r="E35" s="715" t="s"/>
      <c r="F35" s="711" t="s">
        <v>839</v>
      </c>
      <c r="G35" s="713" t="s">
        <v>804</v>
      </c>
      <c r="H35" s="713" t="s">
        <v>840</v>
      </c>
      <c r="I35" s="710" t="s">
        <v>766</v>
      </c>
      <c r="J35" s="713" t="s">
        <v>767</v>
      </c>
      <c r="K35" s="713" t="s">
        <v>841</v>
      </c>
      <c r="L35" s="713">
        <v>17778125607</v>
      </c>
      <c r="M35" s="714" t="s"/>
    </row>
    <row r="36" spans="1:13">
      <c r="A36" s="704">
        <v>33</v>
      </c>
      <c r="B36" s="193" t="s"/>
      <c r="C36" s="710" t="s">
        <v>842</v>
      </c>
      <c r="D36" s="710" t="s">
        <v>843</v>
      </c>
      <c r="E36" s="715" t="s"/>
      <c r="F36" s="711" t="s">
        <v>844</v>
      </c>
      <c r="G36" s="716">
        <v>45436</v>
      </c>
      <c r="H36" s="713" t="s">
        <v>816</v>
      </c>
      <c r="I36" s="713" t="s">
        <v>766</v>
      </c>
      <c r="J36" s="713" t="s">
        <v>767</v>
      </c>
      <c r="K36" s="717" t="s">
        <v>817</v>
      </c>
      <c r="L36" s="713">
        <v>19940815523</v>
      </c>
      <c r="M36" s="714" t="s"/>
    </row>
    <row r="37" spans="1:13">
      <c r="A37" s="704">
        <v>34</v>
      </c>
      <c r="B37" s="193" t="s"/>
      <c r="C37" s="710" t="s">
        <v>842</v>
      </c>
      <c r="D37" s="710" t="s">
        <v>733</v>
      </c>
      <c r="E37" s="715" t="s"/>
      <c r="F37" s="711" t="s">
        <v>845</v>
      </c>
      <c r="G37" s="721">
        <v>45231</v>
      </c>
      <c r="H37" s="713" t="s">
        <v>846</v>
      </c>
      <c r="I37" s="713" t="s">
        <v>766</v>
      </c>
      <c r="J37" s="713" t="s">
        <v>767</v>
      </c>
      <c r="K37" s="728" t="s">
        <v>847</v>
      </c>
      <c r="L37" s="713">
        <v>19013285249</v>
      </c>
      <c r="M37" s="727" t="s"/>
    </row>
    <row r="38" spans="1:13">
      <c r="A38" s="704">
        <v>35</v>
      </c>
      <c r="B38" s="193" t="s"/>
      <c r="C38" s="710" t="s">
        <v>842</v>
      </c>
      <c r="D38" s="710" t="s">
        <v>731</v>
      </c>
      <c r="E38" s="715" t="s"/>
      <c r="F38" s="711" t="s">
        <v>848</v>
      </c>
      <c r="G38" s="721">
        <v>45231</v>
      </c>
      <c r="H38" s="713" t="s">
        <v>846</v>
      </c>
      <c r="I38" s="713" t="s">
        <v>766</v>
      </c>
      <c r="J38" s="713" t="s">
        <v>767</v>
      </c>
      <c r="K38" s="728" t="s">
        <v>847</v>
      </c>
      <c r="L38" s="713">
        <v>19013285249</v>
      </c>
      <c r="M38" s="727" t="s"/>
    </row>
    <row r="39" spans="1:13">
      <c r="A39" s="704">
        <v>36</v>
      </c>
      <c r="B39" s="193" t="s"/>
      <c r="C39" s="710" t="s">
        <v>842</v>
      </c>
      <c r="D39" s="710" t="s">
        <v>676</v>
      </c>
      <c r="E39" s="715" t="s"/>
      <c r="F39" s="711" t="s">
        <v>849</v>
      </c>
      <c r="G39" s="713" t="s">
        <v>777</v>
      </c>
      <c r="H39" s="713" t="s">
        <v>846</v>
      </c>
      <c r="I39" s="713" t="s">
        <v>766</v>
      </c>
      <c r="J39" s="713" t="s">
        <v>767</v>
      </c>
      <c r="K39" s="728" t="s">
        <v>847</v>
      </c>
      <c r="L39" s="713">
        <v>19013285249</v>
      </c>
      <c r="M39" s="714" t="s"/>
    </row>
    <row r="40" spans="1:13">
      <c r="A40" s="704">
        <v>37</v>
      </c>
      <c r="B40" s="193" t="s"/>
      <c r="C40" s="710" t="s">
        <v>842</v>
      </c>
      <c r="D40" s="710" t="s">
        <v>333</v>
      </c>
      <c r="E40" s="715" t="s"/>
      <c r="F40" s="711" t="s">
        <v>850</v>
      </c>
      <c r="G40" s="712">
        <v>44531</v>
      </c>
      <c r="H40" s="713" t="s">
        <v>851</v>
      </c>
      <c r="I40" s="713" t="s">
        <v>766</v>
      </c>
      <c r="J40" s="713" t="s">
        <v>767</v>
      </c>
      <c r="K40" s="718" t="s">
        <v>945</v>
      </c>
      <c r="L40" s="713">
        <v>17710885929</v>
      </c>
      <c r="M40" s="719" t="s"/>
    </row>
    <row r="41" spans="1:13">
      <c r="A41" s="704">
        <v>38</v>
      </c>
      <c r="B41" s="193" t="s"/>
      <c r="C41" s="710" t="s">
        <v>842</v>
      </c>
      <c r="D41" s="710" t="s">
        <v>711</v>
      </c>
      <c r="E41" s="715" t="s"/>
      <c r="F41" s="711" t="s">
        <v>852</v>
      </c>
      <c r="G41" s="712">
        <v>45231</v>
      </c>
      <c r="H41" s="713" t="s">
        <v>846</v>
      </c>
      <c r="I41" s="713" t="s">
        <v>766</v>
      </c>
      <c r="J41" s="713" t="s">
        <v>767</v>
      </c>
      <c r="K41" s="728" t="s">
        <v>847</v>
      </c>
      <c r="L41" s="713">
        <v>19013285249</v>
      </c>
      <c r="M41" s="719" t="s"/>
    </row>
    <row r="42" spans="1:13">
      <c r="A42" s="704">
        <v>39</v>
      </c>
      <c r="B42" s="193" t="s"/>
      <c r="C42" s="710" t="s">
        <v>842</v>
      </c>
      <c r="D42" s="710" t="s">
        <v>853</v>
      </c>
      <c r="E42" s="715" t="s"/>
      <c r="F42" s="711" t="s">
        <v>854</v>
      </c>
      <c r="G42" s="713" t="s">
        <v>777</v>
      </c>
      <c r="H42" s="713" t="s">
        <v>778</v>
      </c>
      <c r="I42" s="713" t="s">
        <v>766</v>
      </c>
      <c r="J42" s="713" t="s">
        <v>767</v>
      </c>
      <c r="K42" s="718" t="s">
        <v>934</v>
      </c>
      <c r="L42" s="713">
        <v>19381860285</v>
      </c>
      <c r="M42" s="714" t="s"/>
    </row>
    <row r="43" spans="1:13">
      <c r="A43" s="704">
        <v>40</v>
      </c>
      <c r="B43" s="193" t="s"/>
      <c r="C43" s="710" t="s">
        <v>842</v>
      </c>
      <c r="D43" s="710" t="s">
        <v>855</v>
      </c>
      <c r="E43" s="715" t="s"/>
      <c r="F43" s="711" t="s">
        <v>856</v>
      </c>
      <c r="G43" s="713" t="s">
        <v>777</v>
      </c>
      <c r="H43" s="713" t="s">
        <v>816</v>
      </c>
      <c r="I43" s="713" t="s">
        <v>766</v>
      </c>
      <c r="J43" s="713" t="s">
        <v>767</v>
      </c>
      <c r="K43" s="728" t="s">
        <v>817</v>
      </c>
      <c r="L43" s="713">
        <v>19940815523</v>
      </c>
      <c r="M43" s="714" t="s"/>
    </row>
    <row r="44" spans="1:13">
      <c r="A44" s="704">
        <v>41</v>
      </c>
      <c r="B44" s="193" t="s"/>
      <c r="C44" s="710" t="s">
        <v>842</v>
      </c>
      <c r="D44" s="710" t="s">
        <v>417</v>
      </c>
      <c r="E44" s="715" t="s"/>
      <c r="F44" s="711" t="s">
        <v>857</v>
      </c>
      <c r="G44" s="712">
        <v>45352</v>
      </c>
      <c r="H44" s="713" t="s">
        <v>858</v>
      </c>
      <c r="I44" s="713" t="s">
        <v>766</v>
      </c>
      <c r="J44" s="713" t="s">
        <v>767</v>
      </c>
      <c r="K44" s="722" t="s">
        <v>859</v>
      </c>
      <c r="L44" s="713">
        <v>15311525513</v>
      </c>
      <c r="M44" s="719" t="s"/>
    </row>
    <row r="45" spans="1:13">
      <c r="A45" s="704">
        <v>42</v>
      </c>
      <c r="B45" s="705" t="s"/>
      <c r="C45" s="710" t="s">
        <v>842</v>
      </c>
      <c r="D45" s="710" t="s">
        <v>400</v>
      </c>
      <c r="E45" s="715" t="s"/>
      <c r="F45" s="711" t="s"/>
      <c r="G45" s="712">
        <v>45839</v>
      </c>
      <c r="H45" s="713" t="s">
        <v>846</v>
      </c>
      <c r="I45" s="713" t="s">
        <v>766</v>
      </c>
      <c r="J45" s="713" t="s">
        <v>767</v>
      </c>
      <c r="K45" s="728" t="s">
        <v>847</v>
      </c>
      <c r="L45" s="713">
        <v>19013285249</v>
      </c>
      <c r="M45" s="719" t="s"/>
    </row>
    <row r="46" spans="1:13">
      <c r="A46" s="704">
        <v>43</v>
      </c>
      <c r="B46" s="193" t="s"/>
      <c r="C46" s="710" t="s">
        <v>674</v>
      </c>
      <c r="D46" s="710" t="s">
        <v>860</v>
      </c>
      <c r="E46" s="715" t="s"/>
      <c r="F46" s="711" t="s">
        <v>861</v>
      </c>
      <c r="G46" s="713" t="s">
        <v>783</v>
      </c>
      <c r="H46" s="713" t="s">
        <v>846</v>
      </c>
      <c r="I46" s="713" t="s">
        <v>766</v>
      </c>
      <c r="J46" s="713" t="s">
        <v>767</v>
      </c>
      <c r="K46" s="728" t="s">
        <v>847</v>
      </c>
      <c r="L46" s="713">
        <v>19013285249</v>
      </c>
      <c r="M46" s="726" t="s">
        <v>862</v>
      </c>
    </row>
    <row r="47" spans="1:13">
      <c r="A47" s="704">
        <v>44</v>
      </c>
      <c r="B47" s="193" t="s"/>
      <c r="C47" s="710" t="s">
        <v>674</v>
      </c>
      <c r="D47" s="710" t="s">
        <v>141</v>
      </c>
      <c r="E47" s="715" t="s"/>
      <c r="F47" s="711" t="s">
        <v>863</v>
      </c>
      <c r="G47" s="713" t="s">
        <v>783</v>
      </c>
      <c r="H47" s="713" t="s">
        <v>765</v>
      </c>
      <c r="I47" s="713" t="s">
        <v>766</v>
      </c>
      <c r="J47" s="713" t="s">
        <v>767</v>
      </c>
      <c r="K47" s="713" t="s">
        <v>768</v>
      </c>
      <c r="L47" s="713">
        <v>17702272485</v>
      </c>
      <c r="M47" s="726" t="s">
        <v>862</v>
      </c>
    </row>
    <row r="48" spans="1:13">
      <c r="A48" s="704">
        <v>45</v>
      </c>
      <c r="B48" s="193" t="s"/>
      <c r="C48" s="710" t="s">
        <v>674</v>
      </c>
      <c r="D48" s="710" t="s">
        <v>864</v>
      </c>
      <c r="E48" s="715" t="s"/>
      <c r="F48" s="711" t="s">
        <v>865</v>
      </c>
      <c r="G48" s="713" t="s">
        <v>812</v>
      </c>
      <c r="H48" s="713" t="s">
        <v>846</v>
      </c>
      <c r="I48" s="713" t="s">
        <v>766</v>
      </c>
      <c r="J48" s="713" t="s">
        <v>767</v>
      </c>
      <c r="K48" s="728" t="s">
        <v>847</v>
      </c>
      <c r="L48" s="713">
        <v>19013285249</v>
      </c>
      <c r="M48" s="726" t="s">
        <v>862</v>
      </c>
    </row>
    <row r="49" spans="1:13">
      <c r="A49" s="704">
        <v>46</v>
      </c>
      <c r="B49" s="193" t="s"/>
      <c r="C49" s="710" t="s">
        <v>674</v>
      </c>
      <c r="D49" s="710" t="s">
        <v>866</v>
      </c>
      <c r="E49" s="715" t="s"/>
      <c r="F49" s="711" t="s">
        <v>867</v>
      </c>
      <c r="G49" s="713" t="s">
        <v>764</v>
      </c>
      <c r="H49" s="713" t="s">
        <v>858</v>
      </c>
      <c r="I49" s="713" t="s">
        <v>766</v>
      </c>
      <c r="J49" s="713" t="s">
        <v>767</v>
      </c>
      <c r="K49" s="722" t="s">
        <v>859</v>
      </c>
      <c r="L49" s="713">
        <v>15311525513</v>
      </c>
      <c r="M49" s="726" t="s">
        <v>862</v>
      </c>
    </row>
  </sheetData>
  <mergeCells count="15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4:B49"/>
  </mergeCells>
  <hyperlinks>
    <hyperlink ref="K7" r:id="rId0"/>
    <hyperlink ref="K11" r:id="rId0"/>
    <hyperlink ref="K14" r:id="rId0"/>
    <hyperlink ref="K19" r:id="rId0"/>
    <hyperlink ref="K20" r:id="rId0"/>
    <hyperlink ref="K22" r:id="rId1"/>
    <hyperlink ref="K23" r:id="rId2"/>
    <hyperlink ref="K26" r:id="rId1"/>
    <hyperlink ref="K27" r:id="rId3"/>
    <hyperlink ref="K28" r:id="rId4"/>
    <hyperlink ref="K29" r:id="rId4"/>
    <hyperlink ref="K30" r:id="rId5"/>
    <hyperlink ref="K31" r:id="rId6"/>
    <hyperlink ref="K33" r:id="rId7"/>
    <hyperlink ref="K34" r:id="rId6"/>
    <hyperlink ref="K40" r:id="rId8"/>
    <hyperlink ref="K42" r:id="rId0"/>
  </hyperlin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2026-04-17T11:51:52Z</dcterms:created>
  <dcterms:modified xsi:type="dcterms:W3CDTF">2026-04-17T11:51:52Z</dcterms:modified>
</cp:coreProperties>
</file>